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showInkAnnotation="0" autoCompressPictures="0"/>
  <mc:AlternateContent xmlns:mc="http://schemas.openxmlformats.org/markup-compatibility/2006">
    <mc:Choice Requires="x15">
      <x15ac:absPath xmlns:x15ac="http://schemas.microsoft.com/office/spreadsheetml/2010/11/ac" url="/Users/vanessa/Dropbox/Advisees/1_Templates and forms/"/>
    </mc:Choice>
  </mc:AlternateContent>
  <xr:revisionPtr revIDLastSave="0" documentId="13_ncr:1_{3CF49205-8CB7-D346-B418-6C2F48B7FDC8}" xr6:coauthVersionLast="47" xr6:coauthVersionMax="47" xr10:uidLastSave="{00000000-0000-0000-0000-000000000000}"/>
  <bookViews>
    <workbookView xWindow="0" yWindow="500" windowWidth="26960" windowHeight="13560" tabRatio="699" activeTab="4" xr2:uid="{00000000-000D-0000-FFFF-FFFF00000000}"/>
  </bookViews>
  <sheets>
    <sheet name="Start here" sheetId="1" r:id="rId1"/>
    <sheet name="Concat" sheetId="2" r:id="rId2"/>
    <sheet name="CondForm" sheetId="5" r:id="rId3"/>
    <sheet name="CountIf" sheetId="4" r:id="rId4"/>
    <sheet name="If" sheetId="3" r:id="rId5"/>
    <sheet name="Tips" sheetId="6" r:id="rId6"/>
    <sheet name="Charts" sheetId="7" r:id="rId7"/>
    <sheet name="Standards" sheetId="8" r:id="rId8"/>
    <sheet name="Metadata" sheetId="9" r:id="rId9"/>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B9" i="3" l="1"/>
  <c r="E37" i="4"/>
  <c r="E36" i="4"/>
  <c r="E35" i="4"/>
  <c r="E33" i="4"/>
  <c r="E34" i="4"/>
  <c r="E32" i="4"/>
  <c r="K56" i="2" l="1"/>
  <c r="K57" i="2"/>
  <c r="K58" i="2"/>
  <c r="K55" i="2"/>
  <c r="M11" i="4"/>
  <c r="H10" i="4"/>
  <c r="I10" i="4"/>
  <c r="J10" i="4"/>
  <c r="H11" i="4"/>
  <c r="I11" i="4"/>
  <c r="J11" i="4"/>
  <c r="H12" i="4"/>
  <c r="I12" i="4"/>
  <c r="J12" i="4"/>
  <c r="H13" i="4"/>
  <c r="I13" i="4"/>
  <c r="J13" i="4"/>
  <c r="H14" i="4"/>
  <c r="I14" i="4"/>
  <c r="J14" i="4"/>
  <c r="H15" i="4"/>
  <c r="I15" i="4"/>
  <c r="J15" i="4"/>
  <c r="H16" i="4"/>
  <c r="I16" i="4"/>
  <c r="J16" i="4"/>
  <c r="H17" i="4"/>
  <c r="I17" i="4"/>
  <c r="J17" i="4"/>
  <c r="H18" i="4"/>
  <c r="I18" i="4"/>
  <c r="J18" i="4"/>
  <c r="H19" i="4"/>
  <c r="I19" i="4"/>
  <c r="J19" i="4"/>
  <c r="H20" i="4"/>
  <c r="I20" i="4"/>
  <c r="J20" i="4"/>
  <c r="H21" i="4"/>
  <c r="I21" i="4"/>
  <c r="J21" i="4"/>
  <c r="H22" i="4"/>
  <c r="I22" i="4"/>
  <c r="J22" i="4"/>
  <c r="H23" i="4"/>
  <c r="I23" i="4"/>
  <c r="J23" i="4"/>
  <c r="I9" i="4"/>
  <c r="I24" i="4" s="1"/>
  <c r="J9" i="4"/>
  <c r="J24" i="4" s="1"/>
  <c r="H9" i="4"/>
  <c r="M10" i="4" s="1"/>
  <c r="K122" i="2"/>
  <c r="E150" i="2" s="1"/>
  <c r="B150" i="2"/>
  <c r="C8" i="2"/>
  <c r="B25" i="3"/>
  <c r="A200" i="2"/>
  <c r="A222" i="2"/>
  <c r="A220" i="2"/>
  <c r="A216" i="2"/>
  <c r="A214" i="2"/>
  <c r="A212" i="2"/>
  <c r="A210" i="2"/>
  <c r="A208" i="2"/>
  <c r="A206" i="2"/>
  <c r="A202" i="2"/>
  <c r="A198" i="2"/>
  <c r="A196" i="2"/>
  <c r="A194" i="2"/>
  <c r="A192" i="2"/>
  <c r="A190" i="2"/>
  <c r="A188" i="2"/>
  <c r="A166" i="2"/>
  <c r="A186" i="2"/>
  <c r="K93" i="2"/>
  <c r="A204" i="2" s="1"/>
  <c r="K94" i="2"/>
  <c r="K92" i="2"/>
  <c r="A184" i="2"/>
  <c r="A182" i="2"/>
  <c r="L93" i="2"/>
  <c r="L94" i="2"/>
  <c r="L92" i="2"/>
  <c r="K109" i="2"/>
  <c r="A218" i="2" s="1"/>
  <c r="K106" i="2"/>
  <c r="K103" i="2"/>
  <c r="A180" i="2" s="1"/>
  <c r="A178" i="2"/>
  <c r="A176" i="2"/>
  <c r="A174" i="2"/>
  <c r="A172" i="2"/>
  <c r="A170" i="2"/>
  <c r="A168" i="2"/>
  <c r="C160" i="2"/>
  <c r="D160" i="2"/>
  <c r="D159" i="2"/>
  <c r="D158" i="2"/>
  <c r="C159" i="2"/>
  <c r="C157" i="2"/>
  <c r="C158" i="2"/>
  <c r="B158" i="2"/>
  <c r="B159" i="2"/>
  <c r="B160" i="2"/>
  <c r="B157" i="2"/>
  <c r="C154" i="2"/>
  <c r="C155" i="2"/>
  <c r="B155" i="2"/>
  <c r="B154" i="2"/>
  <c r="B153" i="2"/>
  <c r="C153" i="2"/>
  <c r="D155" i="2"/>
  <c r="D154" i="2"/>
  <c r="D151" i="2"/>
  <c r="E157" i="2"/>
  <c r="E153" i="2"/>
  <c r="E151" i="2"/>
  <c r="K123" i="2"/>
  <c r="K124" i="2"/>
  <c r="K125" i="2"/>
  <c r="E154" i="2" s="1"/>
  <c r="K126" i="2"/>
  <c r="E155" i="2" s="1"/>
  <c r="K127" i="2"/>
  <c r="K128" i="2"/>
  <c r="E158" i="2" s="1"/>
  <c r="K129" i="2"/>
  <c r="E159" i="2" s="1"/>
  <c r="K130" i="2"/>
  <c r="E160" i="2" s="1"/>
  <c r="C151" i="2"/>
  <c r="C150" i="2"/>
  <c r="B151" i="2"/>
  <c r="I4" i="9"/>
  <c r="H26" i="3"/>
  <c r="J26" i="3" s="1"/>
  <c r="H31" i="3"/>
  <c r="J31" i="3" s="1"/>
  <c r="B33" i="3"/>
  <c r="C33" i="3"/>
  <c r="D33" i="3"/>
  <c r="E33" i="3"/>
  <c r="F33" i="3"/>
  <c r="G33" i="3" s="1"/>
  <c r="B14" i="3"/>
  <c r="C14" i="3"/>
  <c r="B15" i="3"/>
  <c r="C15" i="3"/>
  <c r="B16" i="3"/>
  <c r="C16" i="3"/>
  <c r="B17" i="3"/>
  <c r="C17" i="3"/>
  <c r="B18" i="3"/>
  <c r="C18" i="3"/>
  <c r="B13" i="3"/>
  <c r="B7" i="3"/>
  <c r="B8" i="3"/>
  <c r="C19" i="3"/>
  <c r="C20" i="3"/>
  <c r="C21" i="3"/>
  <c r="C13" i="3"/>
  <c r="B21" i="3"/>
  <c r="B20" i="3"/>
  <c r="B19" i="3"/>
  <c r="C26" i="3"/>
  <c r="D26" i="3"/>
  <c r="G26" i="3" s="1"/>
  <c r="E26" i="3"/>
  <c r="F26" i="3"/>
  <c r="B26" i="3"/>
  <c r="D27" i="3"/>
  <c r="E27" i="3"/>
  <c r="F27" i="3"/>
  <c r="G27" i="3"/>
  <c r="H27" i="3" s="1"/>
  <c r="J27" i="3" s="1"/>
  <c r="B27" i="3"/>
  <c r="C28" i="3"/>
  <c r="D28" i="3"/>
  <c r="G28" i="3" s="1"/>
  <c r="E28" i="3"/>
  <c r="F28" i="3"/>
  <c r="B28" i="3"/>
  <c r="B29" i="3"/>
  <c r="H29" i="3" s="1"/>
  <c r="J29" i="3" s="1"/>
  <c r="E29" i="3"/>
  <c r="G29" i="3" s="1"/>
  <c r="F29" i="3"/>
  <c r="C30" i="3"/>
  <c r="G30" i="3" s="1"/>
  <c r="D30" i="3"/>
  <c r="E30" i="3"/>
  <c r="F30" i="3"/>
  <c r="B30" i="3"/>
  <c r="H30" i="3" s="1"/>
  <c r="J30" i="3" s="1"/>
  <c r="B31" i="3"/>
  <c r="C32" i="3"/>
  <c r="G32" i="3" s="1"/>
  <c r="D32" i="3"/>
  <c r="E32" i="3"/>
  <c r="F32" i="3"/>
  <c r="B32" i="3"/>
  <c r="H32" i="3" s="1"/>
  <c r="J32" i="3" s="1"/>
  <c r="C25" i="3"/>
  <c r="D25" i="3"/>
  <c r="E25" i="3"/>
  <c r="F25" i="3"/>
  <c r="G25" i="3" s="1"/>
  <c r="H25" i="3" s="1"/>
  <c r="J25" i="3" s="1"/>
  <c r="C31" i="3"/>
  <c r="E31" i="3"/>
  <c r="F31" i="3"/>
  <c r="G31" i="3" s="1"/>
  <c r="D18" i="2"/>
  <c r="C9" i="2"/>
  <c r="C10" i="2"/>
  <c r="C11" i="2"/>
  <c r="C12" i="2"/>
  <c r="C13" i="2"/>
  <c r="C14" i="2"/>
  <c r="C15" i="2"/>
  <c r="H33" i="3" l="1"/>
  <c r="J33" i="3" s="1"/>
  <c r="A163" i="2"/>
  <c r="H28" i="3"/>
  <c r="J28" i="3" s="1"/>
  <c r="M9" i="4"/>
  <c r="H24" i="4"/>
</calcChain>
</file>

<file path=xl/sharedStrings.xml><?xml version="1.0" encoding="utf-8"?>
<sst xmlns="http://schemas.openxmlformats.org/spreadsheetml/2006/main" count="599" uniqueCount="444">
  <si>
    <t>Tab Name</t>
  </si>
  <si>
    <t>Description</t>
  </si>
  <si>
    <t>Concat</t>
  </si>
  <si>
    <t>Use the concatenate function to name variables and assemble auto-reports</t>
  </si>
  <si>
    <t>What it does</t>
  </si>
  <si>
    <t>When to use it</t>
  </si>
  <si>
    <t>CondForm</t>
  </si>
  <si>
    <t>Variable 1</t>
  </si>
  <si>
    <t>_Pre</t>
  </si>
  <si>
    <t>Variable 2</t>
  </si>
  <si>
    <t>CONCATENATE(A1,A2)</t>
  </si>
  <si>
    <t>What the formula looks like (minus "=")</t>
  </si>
  <si>
    <t>Variable 3</t>
  </si>
  <si>
    <t>Variable 4</t>
  </si>
  <si>
    <t>_Post</t>
  </si>
  <si>
    <t>Core term</t>
  </si>
  <si>
    <t>Suffix</t>
  </si>
  <si>
    <t>Output</t>
  </si>
  <si>
    <t>Merges text from multiple cells into one "sentence"</t>
  </si>
  <si>
    <t>Tips</t>
  </si>
  <si>
    <t>This example is how to assemble a sentence</t>
  </si>
  <si>
    <t xml:space="preserve">We found that </t>
  </si>
  <si>
    <t xml:space="preserve"> students did not meet expectations</t>
  </si>
  <si>
    <t>CountIF</t>
  </si>
  <si>
    <t>Use the countif function to report the number of cells that contain specific information</t>
  </si>
  <si>
    <t xml:space="preserve">When you know a specific word or phrase tells you something about what you are looking for. </t>
  </si>
  <si>
    <t>You can look for two or more different words (or misspellings)  that should be coded the same way.</t>
  </si>
  <si>
    <t>More carbon dioxide in the air could bounce more Infrared Energy back to Earth.</t>
  </si>
  <si>
    <t>It would be warmer because of the infrared radiation bounces off the greenhouse gases.</t>
  </si>
  <si>
    <t>Carbon dioxide is a greenhouse gas that ruins the atmosphere and causes the global temperature to go out of line and get colder.</t>
  </si>
  <si>
    <t>Because it is burning coal</t>
  </si>
  <si>
    <t>In a cooler climate there would be more coals burning to help keep people warm and there would be less radiation in the air and more room for co2</t>
  </si>
  <si>
    <t>Because carbon dioxide is bad, and can create more ozone.</t>
  </si>
  <si>
    <t>Because all the carbon dioxide stays in the atmosphere.</t>
  </si>
  <si>
    <t>Ozone</t>
  </si>
  <si>
    <t>Greenhouse</t>
  </si>
  <si>
    <t>Heat</t>
  </si>
  <si>
    <t>Trap</t>
  </si>
  <si>
    <t>IR</t>
  </si>
  <si>
    <t>Sum of accurate ideas</t>
  </si>
  <si>
    <t>A warmer climate</t>
  </si>
  <si>
    <t>More ozone in the atmosphere</t>
  </si>
  <si>
    <t>This example auto-codes multiple choice responses to categorize the specific answer selected and then if it is accurate or not</t>
  </si>
  <si>
    <t>Specific answer</t>
  </si>
  <si>
    <t>Accuracy</t>
  </si>
  <si>
    <t>Accuracy: 0=inaccurate; 1=accurate; 9=missing</t>
  </si>
  <si>
    <t>&lt;- This searches A6 for two different phrases and it found one of them</t>
  </si>
  <si>
    <t>&lt;- This searches A7 for two different phrases and it found one of them</t>
  </si>
  <si>
    <t>exact text</t>
  </si>
  <si>
    <t>This function can also find a specific word in a cell</t>
  </si>
  <si>
    <t>&lt;- This searches A8 for two different phrases and it found neither, because of a typo in the text. This is common in open-ended responses</t>
  </si>
  <si>
    <t>Searches for specific words within a cell, rather than an entire cell, and auto-codes based on the presence or absence of that</t>
  </si>
  <si>
    <t>IF(ISNUMBER(SEARCH("exact text",A6)),1,IF(ISNUMBER(SEARCH("specific",A6)),1,0))</t>
  </si>
  <si>
    <t>This example auto-codes student responses for correct and incorrect ideas from an open-ended response, but you could also use it with transcript</t>
  </si>
  <si>
    <t>Students answered a multiple choice question: What possible effect could the increased amount of carbon dioxide have on our planet?</t>
  </si>
  <si>
    <t>Example 2: Multiple choice text coded in two ways</t>
  </si>
  <si>
    <t>Example 3: Coding open-ended text</t>
  </si>
  <si>
    <t>it just does</t>
  </si>
  <si>
    <t>Score based on coding scheme.</t>
  </si>
  <si>
    <t>Human-coded</t>
  </si>
  <si>
    <t>If</t>
  </si>
  <si>
    <t xml:space="preserve">This example is how to rename variables. This is especially helpful when you need to add suffixes to indicate the timing (pre/post, or exact date) </t>
  </si>
  <si>
    <t>Example 2: Auto-generate reports</t>
  </si>
  <si>
    <t xml:space="preserve">This example is how to assemble an APA-style stats report. </t>
  </si>
  <si>
    <t>This function can be helpful when you know you need to report frequencies in a consistent way, such as using APA format. Instead of writing "3" in B17, you could use an "=" to reference the cell where that information actually is.</t>
  </si>
  <si>
    <t xml:space="preserve">This function can be helpful when you know you need to report statistics in APA format. Below is an example from a regression model I ran in SPSS. To make it easier to report everything correctly, I set this up. </t>
  </si>
  <si>
    <t>Example 3: Auto-generate regression report</t>
  </si>
  <si>
    <t>Adding suffixes to variable names, auto generating reports</t>
  </si>
  <si>
    <t xml:space="preserve">This one is not a function, per se. How you apply it will depend on the version of Excel you have. </t>
  </si>
  <si>
    <t>https://exceljet.net/conditional-formatting-with-formulas</t>
  </si>
  <si>
    <t>Example 1: Coded transcript</t>
  </si>
  <si>
    <t>Julie:   Uh. Well. I guess maybe we could but I guess I - well, could you perhaps share your thinking about why? Why you think we should reconsider? (rising tone)</t>
  </si>
  <si>
    <t xml:space="preserve">Julie:   Oh! That does sound helpful. We SHOULD do that. </t>
  </si>
  <si>
    <t>Karla:   Ugh. I don't trust Luis and Jerome. Why can't we just keep doing what we have been doing? (tone is not rising, sounds like command)</t>
  </si>
  <si>
    <t>Question</t>
  </si>
  <si>
    <t>Tentative</t>
  </si>
  <si>
    <t>Response</t>
  </si>
  <si>
    <t>Brian:   I know we already agreed to do it that way. Do you think  we should reconsider. (flat tone)</t>
  </si>
  <si>
    <t>Use it to quickly reveal patterns between two or more codes in coded data or identify critical moments across turns of talk</t>
  </si>
  <si>
    <t>Turns of talk</t>
  </si>
  <si>
    <t>Here, we have transcript that was coded using values of -1, 0, 1 for three codes. The colors help us notice how Julie's tentative talk and clear questioning open a space for Brian to make a new suggestion. This is markedly different from Karla's later "question."</t>
  </si>
  <si>
    <t>https://exceljet.net/excel-functions/excel-countif-function</t>
  </si>
  <si>
    <t>Counts a cell if it meets a specific rule</t>
  </si>
  <si>
    <t>COUNTIF(range,criteria)</t>
  </si>
  <si>
    <t>Lexicon</t>
  </si>
  <si>
    <t>Range</t>
  </si>
  <si>
    <t>Cell</t>
  </si>
  <si>
    <t>A box formed by the intersection of a row and column in a worksheet or a table, in which you enter information.</t>
  </si>
  <si>
    <t>We use the terms below. Make sure you understand what they mean. We have pulled definitions from the following:
https://support.office.com/en-us/article/excel-glossary-53b6ce43-1a9f-4ac2-a33c-d6f64ea2d1fc
https://www.windowscentral.com/microsoft-excel-definitions-common-terms
https://turbofuture.com/computers/Microsoft-Excel-Basic-Terms-and-Terminology</t>
  </si>
  <si>
    <t>Worksheet / Tab</t>
  </si>
  <si>
    <t>Any Excel file may have multiple worksheets, accessible by clicking on renamable tabs.</t>
  </si>
  <si>
    <t>Use conditional formatting to make patterns in coded data stand out</t>
  </si>
  <si>
    <t>Multiple cells, usually designated with a colon like these: 
A2:A20 (a range in a column)
A2:C2 (a range in a row)
A2:C20 (a range in a matrix)</t>
  </si>
  <si>
    <t>Formula bar</t>
  </si>
  <si>
    <t>Function</t>
  </si>
  <si>
    <t>The open area you can type in, above the cells.</t>
  </si>
  <si>
    <t>Tip 1: Quick sum</t>
  </si>
  <si>
    <t>Tip 2: Add a return within a cell</t>
  </si>
  <si>
    <t>Sometimes you need a new line in an cell. How you do this depends on your operating system. 
On a Mac, hold down Option-Command-Return
On a PC, Hold down Alt-Enter</t>
  </si>
  <si>
    <t>Charts</t>
  </si>
  <si>
    <t>How to make a figure that is not terrible or misleading</t>
  </si>
  <si>
    <t>Data we want to chart:</t>
  </si>
  <si>
    <t xml:space="preserve">In each of these, there are a number of problems:
</t>
  </si>
  <si>
    <t>They represent data as area, and in several cases, in a misleading and inaccurate manner.</t>
  </si>
  <si>
    <t>They are hard to interpret.</t>
  </si>
  <si>
    <t>The Area-3D chart suggests that each code is related to the other codes, which may or may not be the case</t>
  </si>
  <si>
    <t>The possible range of scores is not indicated, so we don't know if the difference between 35 and 30 is meaningful</t>
  </si>
  <si>
    <t>Observed count</t>
  </si>
  <si>
    <t>Let's try this again</t>
  </si>
  <si>
    <t>Minimum possible</t>
  </si>
  <si>
    <t>Maximum possible (derived from the number of possible counts, which here, is the number of turns of talk that were coded)</t>
  </si>
  <si>
    <t>Maximum possible</t>
  </si>
  <si>
    <t>Scenario 1</t>
  </si>
  <si>
    <t>Scenario 2</t>
  </si>
  <si>
    <t xml:space="preserve">Data we want to chart, plus information about the total possible data range. In scenario 1, a total of 35 turns of talk were coded. In scenario 2, a total of 300 turns of talk were coded. </t>
  </si>
  <si>
    <t>Data</t>
  </si>
  <si>
    <t>Standards</t>
  </si>
  <si>
    <t>Raw</t>
  </si>
  <si>
    <t>Tab label</t>
  </si>
  <si>
    <t>This worksheet contains the raw data, with no alterations to it ever. Back this one up elsewhere just in case!</t>
  </si>
  <si>
    <t>Coding sheet</t>
  </si>
  <si>
    <t>Metadata</t>
  </si>
  <si>
    <t xml:space="preserve">This worksheet describes important information about the study, other related file names, who may access the file/data, whether data should be destroyed, whether data contain identifiers or not, when data were collected, etc. </t>
  </si>
  <si>
    <t>This worksheet provides an overview of expected standards for managing data in Excel</t>
  </si>
  <si>
    <t>Standard 1: Use multiple worksheets with clearly named tabs. Below are suggested tab labels</t>
  </si>
  <si>
    <t>Codes OR Variables</t>
  </si>
  <si>
    <t>Log</t>
  </si>
  <si>
    <t>This worksheet tracks your progress, analytic memos, insights, decisions, coding development, and next steps</t>
  </si>
  <si>
    <t>SPSS OR R</t>
  </si>
  <si>
    <t>This worksheet contains unformatted data (no bold, highlights, functions, colors, etc.) that will make it easy to pull data into other analysis tools</t>
  </si>
  <si>
    <t>This version is from January 1, 2018, and was created by VS</t>
  </si>
  <si>
    <t>This version is from December 8, 2018 and was created by VS</t>
  </si>
  <si>
    <t>Standard 2: Use consistent file naming</t>
  </si>
  <si>
    <t xml:space="preserve">Agree upon and use clear and consistent file naming rules. Record these rules in your metadata tab.  Make sure to include the full date and initials in the file name (see some examples below). 
If you make multiple copies or versions of the file, make a note about why in the Log tab. </t>
  </si>
  <si>
    <t>FACETS101_VS_20180102.xlsx</t>
  </si>
  <si>
    <t>FACETS101_VS_20181208.xlsx</t>
  </si>
  <si>
    <t>Full project name:</t>
  </si>
  <si>
    <t>Short description of project goals:</t>
  </si>
  <si>
    <t>Names of investigators involved</t>
  </si>
  <si>
    <t>Initials 
(for file naming)</t>
  </si>
  <si>
    <t>When did the project begin?</t>
  </si>
  <si>
    <t>When did data collection begin?</t>
  </si>
  <si>
    <t>When did the project end?</t>
  </si>
  <si>
    <t>When did data collection end?</t>
  </si>
  <si>
    <t>What types of files does the study include?</t>
  </si>
  <si>
    <t>Learning Objects</t>
  </si>
  <si>
    <t>LO</t>
  </si>
  <si>
    <t>Design Materials</t>
  </si>
  <si>
    <t>DM</t>
  </si>
  <si>
    <t>SD</t>
  </si>
  <si>
    <t>Research Data</t>
  </si>
  <si>
    <t>RD</t>
  </si>
  <si>
    <t>Shortname suffixes (used in file names):</t>
  </si>
  <si>
    <t>Study Design</t>
  </si>
  <si>
    <t>This document contains the protocols and definitions used in data management, file naming, and workflow management.</t>
  </si>
  <si>
    <t>PRO</t>
  </si>
  <si>
    <t>Shortname (used in file names-pick your own!):</t>
  </si>
  <si>
    <t>Vanessa Svihla</t>
  </si>
  <si>
    <t>VS</t>
  </si>
  <si>
    <t>Syllabus</t>
  </si>
  <si>
    <t>Rubric</t>
  </si>
  <si>
    <t>Assignment</t>
  </si>
  <si>
    <t>R</t>
  </si>
  <si>
    <t>A</t>
  </si>
  <si>
    <t>Handout</t>
  </si>
  <si>
    <t>Lecture</t>
  </si>
  <si>
    <t>L</t>
  </si>
  <si>
    <t>H</t>
  </si>
  <si>
    <t>Planning document</t>
  </si>
  <si>
    <t>P</t>
  </si>
  <si>
    <t>S</t>
  </si>
  <si>
    <t>Shortname (used in file names)</t>
  </si>
  <si>
    <t>MN</t>
  </si>
  <si>
    <t>DP</t>
  </si>
  <si>
    <t>IM</t>
  </si>
  <si>
    <t>E</t>
  </si>
  <si>
    <t>Drafts of plans</t>
  </si>
  <si>
    <t>Meeting Notes</t>
  </si>
  <si>
    <t>Images of design</t>
  </si>
  <si>
    <t>emails about design</t>
  </si>
  <si>
    <t>GP</t>
  </si>
  <si>
    <t>IQ</t>
  </si>
  <si>
    <t>ML</t>
  </si>
  <si>
    <t>Grant proposal</t>
  </si>
  <si>
    <t>Interview questions</t>
  </si>
  <si>
    <t>Measures of learning, such as tests</t>
  </si>
  <si>
    <t>SQ</t>
  </si>
  <si>
    <t>Survey questions</t>
  </si>
  <si>
    <t>Coding scheme</t>
  </si>
  <si>
    <t>CS</t>
  </si>
  <si>
    <t>IRB Protocol</t>
  </si>
  <si>
    <t>IRB</t>
  </si>
  <si>
    <t>-</t>
  </si>
  <si>
    <t>&lt;-separator for file names</t>
  </si>
  <si>
    <t>VR</t>
  </si>
  <si>
    <t>FN</t>
  </si>
  <si>
    <t>Field notes</t>
  </si>
  <si>
    <t>Video record</t>
  </si>
  <si>
    <t>Content log</t>
  </si>
  <si>
    <t>Transcript</t>
  </si>
  <si>
    <t>Analytic memos</t>
  </si>
  <si>
    <t>AM</t>
  </si>
  <si>
    <t>T</t>
  </si>
  <si>
    <t>CL</t>
  </si>
  <si>
    <t>Survey results</t>
  </si>
  <si>
    <t>Measures of learning results</t>
  </si>
  <si>
    <t>Artifacts of learning</t>
  </si>
  <si>
    <t>AL</t>
  </si>
  <si>
    <t>AR</t>
  </si>
  <si>
    <t>Audio record</t>
  </si>
  <si>
    <t>&lt;-Sample date</t>
  </si>
  <si>
    <t>When was the most recent IRB approval?</t>
  </si>
  <si>
    <t>When does IRB approval expire?</t>
  </si>
  <si>
    <t>Sample file name, using Concatenate function:</t>
  </si>
  <si>
    <t xml:space="preserve">Fill in the white cells </t>
  </si>
  <si>
    <t>Information in blue goes into file names. Edit the blue cells only where needed.</t>
  </si>
  <si>
    <t>Have all data in this file been deidentified?</t>
  </si>
  <si>
    <t>Who manages the IRB?</t>
  </si>
  <si>
    <t>This section is about file naming</t>
  </si>
  <si>
    <t>Briefly describe the participants and setting</t>
  </si>
  <si>
    <t>What are the methods of data collection?</t>
  </si>
  <si>
    <t>What are the methods of data analysis?</t>
  </si>
  <si>
    <t>Active?
(list active range in time, including year/month)</t>
  </si>
  <si>
    <t>201801-current</t>
  </si>
  <si>
    <t>Descriptive Statistics</t>
  </si>
  <si>
    <t>Mean</t>
  </si>
  <si>
    <t>Std. Deviation</t>
  </si>
  <si>
    <t>N</t>
  </si>
  <si>
    <t>SciIdent_Most</t>
  </si>
  <si>
    <t>SE_Total</t>
  </si>
  <si>
    <t>AIAN_Ident_Most</t>
  </si>
  <si>
    <t>Ment_Most</t>
  </si>
  <si>
    <t>Correlations</t>
  </si>
  <si>
    <t>Pearson Correlation</t>
  </si>
  <si>
    <t>Sig. (1-tailed)</t>
  </si>
  <si>
    <t>.</t>
  </si>
  <si>
    <t>Variables Entered/Removeda</t>
  </si>
  <si>
    <t>Model</t>
  </si>
  <si>
    <t>Variables Entered</t>
  </si>
  <si>
    <t>Variables Removed</t>
  </si>
  <si>
    <t>Method</t>
  </si>
  <si>
    <t>SE_Totalb</t>
  </si>
  <si>
    <t>Enter</t>
  </si>
  <si>
    <t>AIAN_Ident_Mostb</t>
  </si>
  <si>
    <t>Ment_Mostb</t>
  </si>
  <si>
    <t>a Dependent Variable: SciIdent_Most</t>
  </si>
  <si>
    <t>b All requested variables entered.</t>
  </si>
  <si>
    <t>Regression</t>
  </si>
  <si>
    <t>Notes</t>
  </si>
  <si>
    <t>Model Summary</t>
  </si>
  <si>
    <t>Output Created</t>
  </si>
  <si>
    <t>Comments</t>
  </si>
  <si>
    <t>Input</t>
  </si>
  <si>
    <t>/Users/vsvihla/Dropbox/AIAN Summer program/Data/2017 Pre survey analysis.sav</t>
  </si>
  <si>
    <t>Active Dataset</t>
  </si>
  <si>
    <t>DataSet1</t>
  </si>
  <si>
    <t>Filter</t>
  </si>
  <si>
    <t>AIAN = 1 (FILTER)</t>
  </si>
  <si>
    <t>Weight</t>
  </si>
  <si>
    <t>&lt;none&gt;</t>
  </si>
  <si>
    <t>Split File</t>
  </si>
  <si>
    <t>N of Rows in Working Data File</t>
  </si>
  <si>
    <t>Missing Value Handling</t>
  </si>
  <si>
    <t>Definition of Missing</t>
  </si>
  <si>
    <t>User-defined missing values are treated as missing.</t>
  </si>
  <si>
    <t>Cases Used</t>
  </si>
  <si>
    <t>Statistics are based on cases with no missing values for any variable used.</t>
  </si>
  <si>
    <t>Syntax</t>
  </si>
  <si>
    <t>REGRESSION</t>
  </si>
  <si>
    <t xml:space="preserve">  /DESCRIPTIVES MEAN STDDEV CORR SIG N</t>
  </si>
  <si>
    <t xml:space="preserve">  /MISSING LISTWISE</t>
  </si>
  <si>
    <t xml:space="preserve">  /STATISTICS COEFF OUTS R ANOVA CHANGE</t>
  </si>
  <si>
    <t xml:space="preserve">  /CRITERIA=PIN(.05) POUT(.10)</t>
  </si>
  <si>
    <t xml:space="preserve">  /NOORIGIN</t>
  </si>
  <si>
    <t xml:space="preserve">  /DEPENDENT SciIdent_Most</t>
  </si>
  <si>
    <t xml:space="preserve">  /METHOD=ENTER SE_Total</t>
  </si>
  <si>
    <t xml:space="preserve">  /METHOD=ENTER SE_Total AIAN_Ident_Most</t>
  </si>
  <si>
    <t xml:space="preserve">  /METHOD=ENTER SE_Total AIAN_Ident_Most Ment_Most.</t>
  </si>
  <si>
    <t>Resources</t>
  </si>
  <si>
    <t>Processor Time</t>
  </si>
  <si>
    <t>Elapsed Time</t>
  </si>
  <si>
    <t>Memory Required</t>
  </si>
  <si>
    <t>6336 bytes</t>
  </si>
  <si>
    <t>Additional Memory Required for Residual Plots</t>
  </si>
  <si>
    <t>0 bytes</t>
  </si>
  <si>
    <t>R Square</t>
  </si>
  <si>
    <t>Adjusted R Square</t>
  </si>
  <si>
    <t>Std. Error of the Estimate</t>
  </si>
  <si>
    <t>Change Statistics</t>
  </si>
  <si>
    <t>R Square Change</t>
  </si>
  <si>
    <t>F Change</t>
  </si>
  <si>
    <t>df1</t>
  </si>
  <si>
    <t>df2</t>
  </si>
  <si>
    <t>Sig. F Change</t>
  </si>
  <si>
    <t>.552a</t>
  </si>
  <si>
    <t>.601b</t>
  </si>
  <si>
    <t>.605c</t>
  </si>
  <si>
    <t>a Predictors: (Constant), SE_Total</t>
  </si>
  <si>
    <t>b Predictors: (Constant), SE_Total, AIAN_Ident_Most</t>
  </si>
  <si>
    <t>c Predictors: (Constant), SE_Total, AIAN_Ident_Most, Ment_Most</t>
  </si>
  <si>
    <t>Sum of Squares</t>
  </si>
  <si>
    <t>df</t>
  </si>
  <si>
    <t>Mean Square</t>
  </si>
  <si>
    <t>F</t>
  </si>
  <si>
    <t>Sig.</t>
  </si>
  <si>
    <t>Residual</t>
  </si>
  <si>
    <t>Total</t>
  </si>
  <si>
    <t>b Predictors: (Constant), SE_Total</t>
  </si>
  <si>
    <t>c Predictors: (Constant), SE_Total, AIAN_Ident_Most</t>
  </si>
  <si>
    <t>d Predictors: (Constant), SE_Total, AIAN_Ident_Most, Ment_Most</t>
  </si>
  <si>
    <t>Unstandardized Coefficients</t>
  </si>
  <si>
    <t>Standardized Coefficients</t>
  </si>
  <si>
    <t>t</t>
  </si>
  <si>
    <t>B</t>
  </si>
  <si>
    <t>Std. Error</t>
  </si>
  <si>
    <t>Beta</t>
  </si>
  <si>
    <t>(Constant)</t>
  </si>
  <si>
    <t>Excluded Variablesa</t>
  </si>
  <si>
    <t>Beta In</t>
  </si>
  <si>
    <t>Partial Correlation</t>
  </si>
  <si>
    <t>Collinearity Statistics</t>
  </si>
  <si>
    <t>Tolerance</t>
  </si>
  <si>
    <t>.242b</t>
  </si>
  <si>
    <t>.130b</t>
  </si>
  <si>
    <t>.072c</t>
  </si>
  <si>
    <t>b Predictors in the Model: (Constant), SE_Total</t>
  </si>
  <si>
    <t>c Predictors in the Model: (Constant), SE_Total, AIAN_Ident_Most</t>
  </si>
  <si>
    <t>Coefficients (a)</t>
  </si>
  <si>
    <t>ANOVA (a)</t>
  </si>
  <si>
    <t>Table 1. Model of intent to pursue a career in the sciences</t>
  </si>
  <si>
    <t>β</t>
  </si>
  <si>
    <t>Model 1: Science identity modeled as a function of science self-efficacy</t>
  </si>
  <si>
    <t>Intercept</t>
  </si>
  <si>
    <t>Science self-efficacy</t>
  </si>
  <si>
    <t>Model 2: Science identity modeled as a function of science self-efficacy and AIAN Identity</t>
  </si>
  <si>
    <t>AIAN Identity</t>
  </si>
  <si>
    <t>Model 3: Science identity modeled as a function of science self-efficacy, AIAN Identity, and mentoring preferences</t>
  </si>
  <si>
    <t>AIAN identity</t>
  </si>
  <si>
    <t>Mentoring preferences</t>
  </si>
  <si>
    <r>
      <t xml:space="preserve">* </t>
    </r>
    <r>
      <rPr>
        <i/>
        <sz val="10"/>
        <color theme="1"/>
        <rFont val="Arial"/>
        <family val="2"/>
      </rPr>
      <t xml:space="preserve">p </t>
    </r>
    <r>
      <rPr>
        <sz val="10"/>
        <color theme="1"/>
        <rFont val="Arial"/>
        <family val="2"/>
      </rPr>
      <t xml:space="preserve">&lt; .05; ** </t>
    </r>
    <r>
      <rPr>
        <i/>
        <sz val="10"/>
        <color theme="1"/>
        <rFont val="Arial"/>
        <family val="2"/>
      </rPr>
      <t xml:space="preserve">p </t>
    </r>
    <r>
      <rPr>
        <sz val="10"/>
        <color theme="1"/>
        <rFont val="Arial"/>
        <family val="2"/>
      </rPr>
      <t>&lt; .01</t>
    </r>
  </si>
  <si>
    <t>I have highlighted additions that were not copy-pasted from SPSS</t>
  </si>
  <si>
    <t xml:space="preserve">We modeled variance in interns’ science identity (on a scale of 6-30, M = </t>
  </si>
  <si>
    <t xml:space="preserve">; SD = </t>
  </si>
  <si>
    <t>). In model 1, science self-efficacy explained significant variance in science identity, F(</t>
  </si>
  <si>
    <t xml:space="preserve">)= </t>
  </si>
  <si>
    <t>These had a "b" "c" or "d" after them; I deleted that.</t>
  </si>
  <si>
    <t xml:space="preserve">, </t>
  </si>
  <si>
    <t xml:space="preserve">. This model </t>
  </si>
  <si>
    <t xml:space="preserve">. In model 2, we added a variable for AIAN identity (on a scale of 3 to 15, M = </t>
  </si>
  <si>
    <t>) as a linear combination of summed scores tied to science self-efficacy (on a scale of 10 to 50, M =</t>
  </si>
  <si>
    <t xml:space="preserve"> a significant amount of variance, r2 = </t>
  </si>
  <si>
    <t xml:space="preserve">). Model 2 </t>
  </si>
  <si>
    <t xml:space="preserve"> significantly more variance in science identity than model 1, F(</t>
  </si>
  <si>
    <t xml:space="preserve">) = </t>
  </si>
  <si>
    <t>,</t>
  </si>
  <si>
    <t xml:space="preserve">, r2 = </t>
  </si>
  <si>
    <t xml:space="preserve">. In model 3, we added a variable for mentoring preferences (on a scale of 5 to 25, M = </t>
  </si>
  <si>
    <t xml:space="preserve">). Model 3 </t>
  </si>
  <si>
    <t xml:space="preserve">
</t>
  </si>
  <si>
    <t xml:space="preserve">. </t>
  </si>
  <si>
    <t>Use Concatenate to draft your interpretation:</t>
  </si>
  <si>
    <t xml:space="preserve"> There is a lot of info I don't care much about, so I have highlighted cells that I know I will need to report in my (1) table and (2) text. </t>
  </si>
  <si>
    <t>Below is the output from a regression model conducted in SPSS. I ran 3 models, adding one explanatory variable each time.</t>
  </si>
  <si>
    <t>The information below feeds into the auto-report above. Note that the range on each scale and the variable names do not auto-populate. You must change them below.</t>
  </si>
  <si>
    <t>DN: What Je is facing is what you will all face, that is, if you have a pilot data, you got to tease out what they story line, your publications depend on and Ma facing now. Your publication actually totally depends on your finding the story in your data.</t>
  </si>
  <si>
    <t xml:space="preserve">El: Can I ask a question? ((DN: Yes)) Has this become an issue with this? Is this story we are trying to find after we gather the data? Because the results were as expected? The question wasn’t clear? </t>
  </si>
  <si>
    <t xml:space="preserve">DN: Very good question. So, it's two things- questions was not precise because no one has studied it, we know nothing about it. We were able to ask simple questions, like does it differ among species and in between sex. That's only part of it. </t>
  </si>
  <si>
    <t>EL: What kind of sample?</t>
  </si>
  <si>
    <t>Je: Um, these are all bat swabs, from the external of the bat. Skin, fur, anything. Break it off. Then send it off to Sc for extractions</t>
  </si>
  <si>
    <t>DN: So the beginning questions were?</t>
  </si>
  <si>
    <t>Je: Beginning were, uh, so the overall what classifies, um, as core for, um, [writing on white board]  let’s do this across species, sex, location, and place? So the whole goal being, um.</t>
  </si>
  <si>
    <t>DN: So, Je, the real possibilities exist from what we know about human micro biota that there is no core.</t>
  </si>
  <si>
    <t xml:space="preserve">Je: Yeah. So I mean the main question becomes [writes on board], is there a perceived core? Is variation across? I don't think I spelled that write but oh well. What was I going to say? Is there a perceived core and </t>
  </si>
  <si>
    <t>El: Do you mean conserved?</t>
  </si>
  <si>
    <t>Je: Same thing, meaning something that actually fits into what we consider the core</t>
  </si>
  <si>
    <t>DN: Can you identify the core?</t>
  </si>
  <si>
    <t>Je: Yeah. Based on, uh, parameters that are acceptable. So what I am gonna talk about later is that I do have a core micro biota, that was determined through QIME, uh, however it set at like 50%. Meaning that</t>
  </si>
  <si>
    <t xml:space="preserve">DN: Let's do that later. Let's stick to questions right now. </t>
  </si>
  <si>
    <t>Frame_C1</t>
  </si>
  <si>
    <t>Explor_C1</t>
  </si>
  <si>
    <t>Je: So the whole question here is essentially is a lot of what DN was saying. To come up with a way to essentially classify core micro biota. Initially we were going to do bacteria fungal as a whole, cross 73 samples from two caves, our classifications here are sex species, locations or place, whether it's actually in cave or we were just netting on the surface. [00:06:11.29]</t>
  </si>
  <si>
    <t>Tentative_C1</t>
  </si>
  <si>
    <t>Frame_C2</t>
  </si>
  <si>
    <t>Explor_C2</t>
  </si>
  <si>
    <t>Tentative_C2</t>
  </si>
  <si>
    <t>Two people (C1 and C2) coded the same data. (a research lab meeting about the microbes that live on bats and that might make some bats immune to WNS). Now we want to know how many of their scores matched, and how many mismatched.</t>
  </si>
  <si>
    <t>Frame_Match</t>
  </si>
  <si>
    <t>Explor_Match</t>
  </si>
  <si>
    <t>Tentative_Match</t>
  </si>
  <si>
    <t>Number of matches</t>
  </si>
  <si>
    <t>Number of mismatches</t>
  </si>
  <si>
    <t>Total number of decisions</t>
  </si>
  <si>
    <t xml:space="preserve">This file contains multiple tabs that walk you through useful functions for working with Excel. Below, you'll find a list of the tabs and what they can help you do. </t>
  </si>
  <si>
    <t>A function is a built-in formula. Excel has many, and depending on the version of Excel, you may be able to use the "Formula builder" to make it easier. Most of the tabs in this guide walk you through examples of particularly useful functions.</t>
  </si>
  <si>
    <t>Use the If, Search, and ISNUMBER functions to auto-code both open-ended and multiple choice text</t>
  </si>
  <si>
    <t>Construct</t>
  </si>
  <si>
    <t>Science Identity</t>
  </si>
  <si>
    <t>SPSS variable name</t>
  </si>
  <si>
    <t>Mentorship preferences</t>
  </si>
  <si>
    <t>Many things, but I particularly like to use it to differentiate between coded values.</t>
  </si>
  <si>
    <t xml:space="preserve">Brian:   Well, I heard that Luis and Jerome are doing a really interesting -um- they have a really unusual approach to their process and they offered to show me. So I sat in on their meeting yesterday and I think I learned some things we could use in our work. Like they have a project management tool that works really well, and we need something like that. </t>
  </si>
  <si>
    <t>Make sure to include spaces when spaces are needed. Note that the spaces are hard to include with numerals. Put them at the ends of text preceding a number and at the beginning of text after a number.</t>
  </si>
  <si>
    <t>Example 1: Variable names</t>
  </si>
  <si>
    <t>Matches by code</t>
  </si>
  <si>
    <t>Example 1: Simple example showing how you can search cells for text</t>
  </si>
  <si>
    <t xml:space="preserve">They choose from the following options: A warmer climate, A cooler climate, Lower relative humidity, More ozone in the atmosphere, No change to the climate. The correct answer was "A warmer climate." We noticed that students who viewed ozone as the issue tended to need a different learning experience than those who didn't. So we wanted to know both what specific choice they made, and whether they got it right or wrong. </t>
  </si>
  <si>
    <t xml:space="preserve">In this example, students were asked to explain their answers to the multiple choice question in example 2. Here, we were looking for them to explain that greenhouse gases like carbon dioxide prevent IR from leaving the atmosphere because the greenhouse gases reflect the IR back to the Earth instead of letting it escape the atmosphere, thus warming the atmosphere. The coding scheme is:  1=incorrect; 2=vague; 3=partial explanation; 4=full explanation; 9= missing. It is important to note that autocoding is just a best guess. Here, we are betting that if they use multiple accurate words, they have connected them correctly. This is not always the case, but by autocoding and then sorting on that score, you are likely to be evaluating similar answers as a group, which is more efficient. </t>
  </si>
  <si>
    <t>&lt;-Here we have used the IF function to test the accuracy, then added conditional formatting to make checking quick.</t>
  </si>
  <si>
    <t xml:space="preserve">In this example, we have counts of codes from coded transcript. To make the presentation more interesting, the presenter chose to use one of the many whimsical offerings: </t>
  </si>
  <si>
    <t xml:space="preserve">In scenario 1, the differences seem like they might matter. In scenario 2, at least from a quantitative stance, it seems like they probably don't. Of course, they might matter, but your chart needs to conform to quantitative rules of engagement. For why you might not want to depict qual data this way, see: Schegloff, E. (1993). Reflections on quantification in the study of conversation. Research on Language and Social Interaction, 26(1), 99-128. </t>
  </si>
  <si>
    <t xml:space="preserve">Excel has a number of defaults that are misleading, and many options that are just fanciful/whimsical. This worksheet will help you avoid these mistakes. </t>
  </si>
  <si>
    <t>Example: Avoid fanciful / whimsical displays that are hard to interpret</t>
  </si>
  <si>
    <t>Highlight the cells with numbers in them then look for the sum at the bottom of your Excel window:</t>
  </si>
  <si>
    <t>This tab includes tips for working with Excel</t>
  </si>
  <si>
    <t>Concatenate</t>
  </si>
  <si>
    <t>Conditional Formatting</t>
  </si>
  <si>
    <t>If, Is Number, Search</t>
  </si>
  <si>
    <t>Data Standards</t>
  </si>
  <si>
    <t>This worksheet is where one coder analyzes data. Include one worksheet per coder, or per participant. Your file should include all data from one study, where feasible, and where not, indicate this in the metadata sheet.</t>
  </si>
  <si>
    <t>This worksheet defines the codes used. Use "Codes" if you are focusing primarily on qualitative data
Use "Variables" if you are focusing primarily on quantitative data</t>
  </si>
  <si>
    <t>"Taming data with Excel" by Vanessa Svihla is licensed under a Creative Commons Attribution-NonCommercial 4.0 International License.</t>
  </si>
  <si>
    <t>This tab has a number of tips for working with Excel</t>
  </si>
  <si>
    <t>This tab points out bad chart design.</t>
  </si>
  <si>
    <t>This tab provides guidelines for good data standards</t>
  </si>
  <si>
    <t>Sample metadata tab</t>
  </si>
  <si>
    <t>This is a simple way to get the frequency or to find the number of occurrences of something, especially when building a figure</t>
  </si>
  <si>
    <t>Count Ifs</t>
  </si>
  <si>
    <t>Example 1 (see below for two ifs)</t>
  </si>
  <si>
    <t>Count If (scroll down for example with two ifs)</t>
  </si>
  <si>
    <t>https://exceljet.net/formula/countifs-with-multiple-criteria-and-or-logic</t>
  </si>
  <si>
    <t>COUNTIFS(range1,criteria1,range2,criteria2)</t>
  </si>
  <si>
    <t>Counts a cell if it meets more than one specific rule</t>
  </si>
  <si>
    <t>Example 2</t>
  </si>
  <si>
    <t>Gender</t>
  </si>
  <si>
    <t>Race</t>
  </si>
  <si>
    <t>M</t>
  </si>
  <si>
    <t>W</t>
  </si>
  <si>
    <t>Black men</t>
  </si>
  <si>
    <t>white men</t>
  </si>
  <si>
    <t>Black women</t>
  </si>
  <si>
    <t>white women</t>
  </si>
  <si>
    <t>Hispanic men</t>
  </si>
  <si>
    <t>Hispanic women</t>
  </si>
  <si>
    <t>exat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</si>
</sst>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11">
    <font>
      <sz val="10"/>
      <color theme="1"/>
      <name val="Avenir Book"/>
      <family val="2"/>
    </font>
    <font>
      <sz val="10"/>
      <color theme="1"/>
      <name val="Avenir Book"/>
      <family val="2"/>
    </font>
    <font>
      <b/>
      <sz val="10"/>
      <color theme="1"/>
      <name val="Avenir Book"/>
      <family val="2"/>
    </font>
    <font>
      <b/>
      <i/>
      <sz val="10"/>
      <color theme="1"/>
      <name val="Avenir Book"/>
      <family val="2"/>
    </font>
    <font>
      <u/>
      <sz val="10"/>
      <color theme="10"/>
      <name val="Avenir Book"/>
      <family val="2"/>
    </font>
    <font>
      <u/>
      <sz val="10"/>
      <color theme="11"/>
      <name val="Avenir Book"/>
      <family val="2"/>
    </font>
    <font>
      <i/>
      <sz val="10"/>
      <color theme="1"/>
      <name val="Avenir Book"/>
      <family val="2"/>
    </font>
    <font>
      <sz val="12"/>
      <color theme="1"/>
      <name val="Calibri"/>
      <family val="2"/>
      <scheme val="minor"/>
    </font>
    <font>
      <b/>
      <sz val="12"/>
      <color theme="0"/>
      <name val="Avenir Medium"/>
      <family val="2"/>
    </font>
    <font>
      <sz val="10"/>
      <color theme="1"/>
      <name val="Arial"/>
      <family val="2"/>
    </font>
    <font>
      <i/>
      <sz val="10"/>
      <color theme="1"/>
      <name val="Arial"/>
      <family val="2"/>
    </font>
  </fonts>
  <fills count="10">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72">
    <xf numFmtId="0" fontId="0" fillId="0" borderId="0" xfId="0"/>
    <xf numFmtId="0" fontId="0" fillId="0" borderId="0" xfId="0" applyAlignment="1">
      <alignment vertical="top"/>
    </xf>
    <xf numFmtId="0" fontId="2" fillId="0" borderId="0" xfId="0" applyFont="1" applyAlignment="1">
      <alignment vertical="top"/>
    </xf>
    <xf numFmtId="0" fontId="2" fillId="0" borderId="0" xfId="0" applyFont="1"/>
    <xf numFmtId="0" fontId="3" fillId="0" borderId="0" xfId="0" applyFont="1" applyAlignment="1">
      <alignment vertical="top"/>
    </xf>
    <xf numFmtId="0" fontId="3" fillId="0" borderId="0" xfId="0" applyFont="1"/>
    <xf numFmtId="0" fontId="0" fillId="2" borderId="0" xfId="0" applyFill="1"/>
    <xf numFmtId="0" fontId="0" fillId="0" borderId="0" xfId="0" applyAlignment="1">
      <alignment wrapText="1"/>
    </xf>
    <xf numFmtId="0" fontId="0" fillId="2" borderId="0" xfId="0" applyFill="1" applyAlignment="1">
      <alignment vertical="top"/>
    </xf>
    <xf numFmtId="0" fontId="0" fillId="0" borderId="0" xfId="0" applyFill="1" applyAlignment="1">
      <alignment vertical="top"/>
    </xf>
    <xf numFmtId="0" fontId="0" fillId="2" borderId="0" xfId="0" applyFill="1" applyAlignment="1">
      <alignment vertical="top" wrapText="1"/>
    </xf>
    <xf numFmtId="0" fontId="0" fillId="0" borderId="0" xfId="0" applyAlignment="1">
      <alignment vertical="top" wrapText="1"/>
    </xf>
    <xf numFmtId="0" fontId="2" fillId="2" borderId="0" xfId="0" applyFont="1" applyFill="1" applyAlignment="1">
      <alignment vertical="top" wrapText="1"/>
    </xf>
    <xf numFmtId="0" fontId="2" fillId="2" borderId="0" xfId="0" applyFont="1" applyFill="1" applyAlignment="1">
      <alignment vertical="top"/>
    </xf>
    <xf numFmtId="0" fontId="3" fillId="0" borderId="0" xfId="0" applyFont="1" applyFill="1" applyAlignment="1">
      <alignment vertical="top"/>
    </xf>
    <xf numFmtId="0" fontId="0" fillId="2" borderId="0" xfId="0" applyFont="1" applyFill="1" applyAlignment="1">
      <alignment vertical="top"/>
    </xf>
    <xf numFmtId="0" fontId="2" fillId="2" borderId="0" xfId="0" applyFont="1" applyFill="1"/>
    <xf numFmtId="0" fontId="4" fillId="0" borderId="0" xfId="59"/>
    <xf numFmtId="0" fontId="0" fillId="2" borderId="1" xfId="0" applyFont="1" applyFill="1" applyBorder="1" applyAlignment="1">
      <alignment vertical="top" wrapText="1"/>
    </xf>
    <xf numFmtId="0" fontId="1" fillId="0" borderId="1" xfId="0" applyFont="1" applyBorder="1" applyAlignment="1">
      <alignment vertical="top" wrapText="1"/>
    </xf>
    <xf numFmtId="0" fontId="4" fillId="0" borderId="0" xfId="59" applyAlignment="1">
      <alignment vertical="top"/>
    </xf>
    <xf numFmtId="0" fontId="3" fillId="2" borderId="0" xfId="0" applyFont="1" applyFill="1" applyAlignment="1">
      <alignment vertical="top"/>
    </xf>
    <xf numFmtId="0" fontId="0" fillId="2" borderId="0" xfId="0" applyFont="1" applyFill="1" applyAlignment="1">
      <alignment vertical="top" wrapText="1"/>
    </xf>
    <xf numFmtId="0" fontId="2" fillId="2" borderId="0" xfId="0" applyFont="1" applyFill="1" applyAlignment="1">
      <alignment wrapText="1"/>
    </xf>
    <xf numFmtId="0" fontId="0" fillId="2" borderId="0" xfId="0" applyFill="1" applyAlignment="1">
      <alignment wrapText="1"/>
    </xf>
    <xf numFmtId="0" fontId="1" fillId="0" borderId="0" xfId="67" applyFont="1"/>
    <xf numFmtId="0" fontId="1" fillId="2" borderId="0" xfId="67" applyFont="1" applyFill="1"/>
    <xf numFmtId="0" fontId="2" fillId="2" borderId="0" xfId="67" applyFont="1" applyFill="1"/>
    <xf numFmtId="0" fontId="0" fillId="0" borderId="0" xfId="67" applyFont="1"/>
    <xf numFmtId="0" fontId="1" fillId="0" borderId="0" xfId="67" applyFont="1" applyFill="1"/>
    <xf numFmtId="0" fontId="0" fillId="0" borderId="0" xfId="67" applyFont="1" applyAlignment="1">
      <alignment wrapText="1"/>
    </xf>
    <xf numFmtId="0" fontId="2" fillId="0" borderId="0" xfId="67" applyFont="1" applyAlignment="1"/>
    <xf numFmtId="0" fontId="0" fillId="0" borderId="0" xfId="67" applyFont="1" applyAlignment="1">
      <alignment vertical="top" wrapText="1"/>
    </xf>
    <xf numFmtId="0" fontId="2" fillId="0" borderId="0" xfId="67" applyFont="1"/>
    <xf numFmtId="0" fontId="0" fillId="0" borderId="0" xfId="67" applyFont="1" applyAlignment="1">
      <alignment vertical="top"/>
    </xf>
    <xf numFmtId="0" fontId="1" fillId="0" borderId="0" xfId="67" applyFont="1" applyAlignment="1">
      <alignment vertical="top"/>
    </xf>
    <xf numFmtId="0" fontId="3" fillId="0" borderId="0" xfId="67" applyFont="1"/>
    <xf numFmtId="0" fontId="3" fillId="0" borderId="0" xfId="67" applyFont="1" applyAlignment="1">
      <alignment vertical="top"/>
    </xf>
    <xf numFmtId="0" fontId="0" fillId="0" borderId="0" xfId="0" applyFont="1"/>
    <xf numFmtId="0" fontId="3" fillId="0" borderId="0" xfId="0" applyFont="1" applyAlignment="1">
      <alignment vertical="top" wrapText="1"/>
    </xf>
    <xf numFmtId="49" fontId="0" fillId="0" borderId="0" xfId="0" applyNumberFormat="1" applyAlignment="1">
      <alignment vertical="top"/>
    </xf>
    <xf numFmtId="0" fontId="0" fillId="0" borderId="0" xfId="0" applyAlignment="1">
      <alignment horizontal="left" vertical="top" wrapText="1"/>
    </xf>
    <xf numFmtId="0" fontId="0" fillId="3" borderId="0" xfId="0" applyFill="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3" borderId="0" xfId="0" applyFill="1" applyBorder="1" applyAlignment="1">
      <alignment horizontal="left" vertical="top" wrapText="1"/>
    </xf>
    <xf numFmtId="0" fontId="0" fillId="4" borderId="0" xfId="0" applyFill="1" applyBorder="1" applyAlignment="1">
      <alignment horizontal="left" vertical="top" wrapText="1"/>
    </xf>
    <xf numFmtId="0" fontId="0" fillId="4" borderId="0" xfId="0" applyFill="1" applyAlignment="1">
      <alignment horizontal="left" vertical="top" wrapText="1"/>
    </xf>
    <xf numFmtId="0" fontId="0" fillId="3" borderId="4" xfId="0" applyFill="1" applyBorder="1" applyAlignment="1">
      <alignment horizontal="left" vertical="top" wrapText="1"/>
    </xf>
    <xf numFmtId="0" fontId="0" fillId="4" borderId="2" xfId="0" applyFill="1" applyBorder="1" applyAlignment="1">
      <alignment horizontal="left" vertical="top" wrapText="1"/>
    </xf>
    <xf numFmtId="0" fontId="0" fillId="3" borderId="0" xfId="0" applyFill="1" applyBorder="1" applyAlignment="1">
      <alignment horizontal="left" wrapText="1"/>
    </xf>
    <xf numFmtId="0" fontId="0" fillId="4" borderId="0" xfId="0" applyFill="1" applyBorder="1" applyAlignment="1">
      <alignment horizontal="left" wrapText="1"/>
    </xf>
    <xf numFmtId="0" fontId="2" fillId="3" borderId="6" xfId="0" applyFont="1" applyFill="1" applyBorder="1" applyAlignment="1">
      <alignment horizontal="left" vertical="top" wrapText="1"/>
    </xf>
    <xf numFmtId="0" fontId="0" fillId="3" borderId="7" xfId="0" applyFill="1" applyBorder="1" applyAlignment="1">
      <alignment horizontal="left" wrapText="1"/>
    </xf>
    <xf numFmtId="0" fontId="0" fillId="3" borderId="7" xfId="0" applyFill="1" applyBorder="1" applyAlignment="1">
      <alignment horizontal="left" vertical="top" wrapText="1"/>
    </xf>
    <xf numFmtId="0" fontId="0" fillId="2" borderId="7" xfId="0" applyFont="1" applyFill="1" applyBorder="1" applyAlignment="1">
      <alignment horizontal="left" vertical="top" wrapText="1"/>
    </xf>
    <xf numFmtId="0" fontId="0" fillId="4" borderId="7" xfId="0" applyFill="1" applyBorder="1" applyAlignment="1">
      <alignment horizontal="left" vertical="top" wrapText="1"/>
    </xf>
    <xf numFmtId="0" fontId="3" fillId="4" borderId="7" xfId="0" applyFont="1" applyFill="1" applyBorder="1" applyAlignment="1">
      <alignment vertical="top" wrapText="1"/>
    </xf>
    <xf numFmtId="0" fontId="0" fillId="3" borderId="8" xfId="0" applyFill="1" applyBorder="1" applyAlignment="1">
      <alignment horizontal="left" vertical="top" wrapText="1"/>
    </xf>
    <xf numFmtId="0" fontId="3" fillId="3" borderId="9" xfId="0" applyFont="1" applyFill="1" applyBorder="1" applyAlignment="1">
      <alignment horizontal="left" wrapText="1"/>
    </xf>
    <xf numFmtId="0" fontId="0" fillId="3" borderId="10" xfId="0" applyFill="1" applyBorder="1" applyAlignment="1">
      <alignment horizontal="left" wrapText="1"/>
    </xf>
    <xf numFmtId="0" fontId="0" fillId="4" borderId="13" xfId="0" applyFill="1" applyBorder="1" applyAlignment="1">
      <alignment horizontal="left" vertical="top" wrapText="1"/>
    </xf>
    <xf numFmtId="0" fontId="0" fillId="4" borderId="14" xfId="0" applyFill="1" applyBorder="1" applyAlignment="1">
      <alignment horizontal="left" vertical="top" wrapText="1"/>
    </xf>
    <xf numFmtId="0" fontId="0" fillId="3" borderId="6" xfId="0"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3" borderId="9" xfId="0" applyFill="1" applyBorder="1" applyAlignment="1">
      <alignment horizontal="left" vertical="top" wrapText="1"/>
    </xf>
    <xf numFmtId="0" fontId="0" fillId="0" borderId="10" xfId="0" applyBorder="1" applyAlignment="1">
      <alignment horizontal="left" vertical="top" wrapText="1"/>
    </xf>
    <xf numFmtId="0" fontId="0" fillId="3" borderId="12" xfId="0" applyFill="1" applyBorder="1" applyAlignment="1">
      <alignment horizontal="left" vertical="top" wrapText="1"/>
    </xf>
    <xf numFmtId="0" fontId="0" fillId="0" borderId="13" xfId="0" applyBorder="1" applyAlignment="1">
      <alignment horizontal="left" vertical="top" wrapText="1"/>
    </xf>
    <xf numFmtId="0" fontId="0" fillId="3" borderId="13" xfId="0" applyFill="1" applyBorder="1" applyAlignment="1">
      <alignment horizontal="left" vertical="top" wrapText="1"/>
    </xf>
    <xf numFmtId="0" fontId="0" fillId="0" borderId="14" xfId="0" applyBorder="1" applyAlignment="1">
      <alignment horizontal="left" vertical="top" wrapText="1"/>
    </xf>
    <xf numFmtId="0" fontId="0" fillId="3" borderId="19" xfId="0" applyFill="1" applyBorder="1" applyAlignment="1">
      <alignment horizontal="left" vertical="top" wrapText="1"/>
    </xf>
    <xf numFmtId="0" fontId="0" fillId="0" borderId="20" xfId="0" applyBorder="1" applyAlignment="1">
      <alignment horizontal="left" vertical="top" wrapText="1"/>
    </xf>
    <xf numFmtId="0" fontId="0" fillId="3" borderId="20" xfId="0" applyFill="1" applyBorder="1" applyAlignment="1">
      <alignment horizontal="left" vertical="top" wrapText="1"/>
    </xf>
    <xf numFmtId="0" fontId="0" fillId="4" borderId="21" xfId="0" applyFill="1" applyBorder="1" applyAlignment="1">
      <alignment horizontal="left" vertical="top" wrapText="1"/>
    </xf>
    <xf numFmtId="0" fontId="0" fillId="3" borderId="22" xfId="0" applyFill="1" applyBorder="1" applyAlignment="1">
      <alignment horizontal="left" vertical="top" wrapText="1"/>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0" xfId="0" applyBorder="1" applyAlignment="1">
      <alignment vertical="top"/>
    </xf>
    <xf numFmtId="0" fontId="0" fillId="0" borderId="10" xfId="0" applyBorder="1" applyAlignment="1">
      <alignment vertical="top"/>
    </xf>
    <xf numFmtId="22" fontId="0" fillId="0" borderId="0" xfId="0" applyNumberFormat="1" applyBorder="1" applyAlignment="1">
      <alignment vertical="top"/>
    </xf>
    <xf numFmtId="47" fontId="0" fillId="0" borderId="0" xfId="0" applyNumberFormat="1"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9" fillId="0" borderId="0" xfId="0" applyFont="1" applyAlignment="1">
      <alignment horizontal="justify" vertical="center"/>
    </xf>
    <xf numFmtId="0" fontId="9" fillId="0" borderId="7" xfId="0" applyFont="1" applyBorder="1" applyAlignment="1">
      <alignment horizontal="justify" vertical="center"/>
    </xf>
    <xf numFmtId="0" fontId="9" fillId="0" borderId="7" xfId="0" applyFont="1" applyBorder="1" applyAlignment="1">
      <alignment horizontal="justify" vertical="center" wrapText="1"/>
    </xf>
    <xf numFmtId="0" fontId="9" fillId="0" borderId="13" xfId="0" applyFont="1" applyBorder="1" applyAlignment="1">
      <alignment horizontal="justify" vertical="center"/>
    </xf>
    <xf numFmtId="0" fontId="9" fillId="0" borderId="13" xfId="0" applyFont="1" applyBorder="1" applyAlignment="1">
      <alignment horizontal="justify" vertical="center" wrapText="1"/>
    </xf>
    <xf numFmtId="0" fontId="9" fillId="0" borderId="0" xfId="0" applyFont="1" applyAlignment="1">
      <alignment horizontal="justify" vertical="center" wrapText="1"/>
    </xf>
    <xf numFmtId="0" fontId="10" fillId="0" borderId="0" xfId="0" applyFont="1" applyAlignment="1">
      <alignment horizontal="justify" vertical="center" wrapText="1"/>
    </xf>
    <xf numFmtId="0" fontId="0" fillId="7" borderId="0" xfId="0" applyFill="1" applyBorder="1" applyAlignment="1">
      <alignment vertical="top"/>
    </xf>
    <xf numFmtId="0" fontId="0" fillId="7" borderId="0" xfId="0" applyFill="1" applyAlignment="1">
      <alignment vertical="top"/>
    </xf>
    <xf numFmtId="0" fontId="9" fillId="0" borderId="0" xfId="0" applyFont="1" applyBorder="1" applyAlignment="1">
      <alignment horizontal="justify" vertical="center"/>
    </xf>
    <xf numFmtId="165" fontId="0" fillId="3" borderId="0" xfId="0" applyNumberFormat="1" applyFill="1" applyBorder="1" applyAlignment="1">
      <alignment vertical="top"/>
    </xf>
    <xf numFmtId="0" fontId="0" fillId="0" borderId="0" xfId="0" applyFill="1" applyBorder="1" applyAlignment="1">
      <alignment vertical="top"/>
    </xf>
    <xf numFmtId="0" fontId="0" fillId="0" borderId="0" xfId="0" applyFill="1" applyBorder="1" applyAlignment="1">
      <alignment vertical="top" wrapText="1"/>
    </xf>
    <xf numFmtId="164" fontId="0" fillId="0" borderId="10" xfId="0" applyNumberFormat="1" applyBorder="1" applyAlignment="1">
      <alignment vertical="top"/>
    </xf>
    <xf numFmtId="0" fontId="0" fillId="8" borderId="0" xfId="0" applyFill="1" applyAlignment="1">
      <alignment vertical="top"/>
    </xf>
    <xf numFmtId="2" fontId="0" fillId="8" borderId="0" xfId="0" applyNumberFormat="1" applyFill="1" applyAlignment="1">
      <alignment vertical="top"/>
    </xf>
    <xf numFmtId="0" fontId="0" fillId="9" borderId="0" xfId="0" applyFill="1" applyBorder="1" applyAlignment="1">
      <alignment vertical="top"/>
    </xf>
    <xf numFmtId="0" fontId="0" fillId="8" borderId="0" xfId="0" applyFill="1" applyAlignment="1">
      <alignment vertical="top" wrapText="1"/>
    </xf>
    <xf numFmtId="0" fontId="0" fillId="0" borderId="0" xfId="0" applyFill="1" applyAlignment="1">
      <alignment horizontal="right"/>
    </xf>
    <xf numFmtId="0" fontId="2" fillId="0" borderId="0" xfId="0" applyFont="1" applyBorder="1" applyAlignment="1">
      <alignment vertical="top"/>
    </xf>
    <xf numFmtId="0" fontId="0" fillId="0" borderId="0" xfId="67" applyFont="1" applyFill="1"/>
    <xf numFmtId="0" fontId="2" fillId="0" borderId="0" xfId="0" applyFont="1" applyFill="1" applyAlignment="1">
      <alignment vertical="top"/>
    </xf>
    <xf numFmtId="0" fontId="0" fillId="0" borderId="0" xfId="0" applyAlignment="1">
      <alignment horizontal="right"/>
    </xf>
    <xf numFmtId="0" fontId="3" fillId="2" borderId="0" xfId="0" applyFont="1" applyFill="1" applyAlignment="1">
      <alignment horizontal="right" vertical="top"/>
    </xf>
    <xf numFmtId="0" fontId="0" fillId="0" borderId="0" xfId="0" applyAlignment="1">
      <alignment horizontal="right" vertical="top"/>
    </xf>
    <xf numFmtId="0" fontId="2" fillId="2" borderId="0" xfId="0" applyFont="1" applyFill="1" applyAlignment="1">
      <alignment horizontal="right" vertical="top"/>
    </xf>
    <xf numFmtId="0" fontId="0" fillId="0" borderId="24" xfId="0" applyBorder="1"/>
    <xf numFmtId="0" fontId="0" fillId="0" borderId="4" xfId="0" applyBorder="1"/>
    <xf numFmtId="0" fontId="0" fillId="0" borderId="26" xfId="0" applyBorder="1"/>
    <xf numFmtId="0" fontId="0" fillId="0" borderId="25" xfId="0" applyBorder="1" applyAlignment="1">
      <alignment horizontal="center"/>
    </xf>
    <xf numFmtId="0" fontId="0" fillId="0" borderId="5" xfId="0" applyBorder="1" applyAlignment="1">
      <alignment horizontal="center"/>
    </xf>
    <xf numFmtId="0" fontId="0" fillId="0" borderId="27" xfId="0" applyBorder="1" applyAlignment="1">
      <alignment horizontal="center"/>
    </xf>
    <xf numFmtId="0" fontId="2" fillId="2" borderId="0" xfId="0" applyFont="1" applyFill="1" applyAlignment="1">
      <alignment horizontal="left" vertical="top" wrapText="1"/>
    </xf>
    <xf numFmtId="0" fontId="2" fillId="2" borderId="0" xfId="0" applyFont="1" applyFill="1" applyAlignment="1">
      <alignment horizontal="left" vertical="top"/>
    </xf>
    <xf numFmtId="0" fontId="2" fillId="2" borderId="0" xfId="0" applyFont="1" applyFill="1" applyAlignment="1">
      <alignment horizontal="center" vertical="top"/>
    </xf>
    <xf numFmtId="0" fontId="0" fillId="3" borderId="0" xfId="0" applyFill="1" applyBorder="1" applyAlignment="1">
      <alignment horizontal="center" vertical="top" wrapText="1"/>
    </xf>
    <xf numFmtId="0" fontId="0" fillId="0" borderId="0" xfId="0" applyAlignment="1">
      <alignment horizontal="left" vertical="top" wrapText="1"/>
    </xf>
    <xf numFmtId="0" fontId="0" fillId="9" borderId="13" xfId="0" applyFill="1" applyBorder="1" applyAlignment="1">
      <alignment horizontal="left" vertical="top"/>
    </xf>
    <xf numFmtId="0" fontId="3" fillId="7" borderId="0" xfId="0" applyFont="1" applyFill="1" applyAlignment="1">
      <alignment horizontal="left" vertical="top" wrapText="1"/>
    </xf>
    <xf numFmtId="0" fontId="10" fillId="0" borderId="7" xfId="0" applyFont="1" applyBorder="1" applyAlignment="1">
      <alignment horizontal="justify" vertical="center"/>
    </xf>
    <xf numFmtId="0" fontId="9" fillId="0" borderId="13" xfId="0" applyFont="1" applyBorder="1" applyAlignment="1">
      <alignment horizontal="left" vertical="top"/>
    </xf>
    <xf numFmtId="0" fontId="9" fillId="0" borderId="7" xfId="0" applyFont="1" applyBorder="1" applyAlignment="1">
      <alignment horizontal="justify" vertical="center"/>
    </xf>
    <xf numFmtId="0" fontId="0" fillId="7" borderId="0" xfId="0" applyFill="1" applyAlignment="1">
      <alignment horizontal="left" vertical="top"/>
    </xf>
    <xf numFmtId="0" fontId="0" fillId="2" borderId="0" xfId="0" applyFill="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vertical="top" wrapText="1"/>
    </xf>
    <xf numFmtId="0" fontId="2" fillId="0" borderId="0" xfId="0" applyFont="1" applyAlignment="1">
      <alignment horizontal="right"/>
    </xf>
    <xf numFmtId="0" fontId="2" fillId="2" borderId="0" xfId="0" applyFont="1" applyFill="1" applyAlignment="1">
      <alignment horizontal="center"/>
    </xf>
    <xf numFmtId="0" fontId="2" fillId="2" borderId="0" xfId="0" applyFont="1" applyFill="1" applyAlignment="1">
      <alignment horizontal="center" wrapText="1"/>
    </xf>
    <xf numFmtId="0" fontId="0" fillId="0" borderId="0" xfId="0" applyAlignment="1">
      <alignment horizontal="left" wrapText="1"/>
    </xf>
    <xf numFmtId="0" fontId="0" fillId="0" borderId="0" xfId="67" applyFont="1" applyAlignment="1">
      <alignment horizontal="center"/>
    </xf>
    <xf numFmtId="0" fontId="1" fillId="0" borderId="0" xfId="67" applyFont="1" applyAlignment="1">
      <alignment horizontal="center"/>
    </xf>
    <xf numFmtId="0" fontId="0" fillId="0" borderId="0" xfId="67" applyFont="1" applyAlignment="1">
      <alignment horizontal="left" vertical="top" wrapText="1"/>
    </xf>
    <xf numFmtId="0" fontId="2" fillId="0" borderId="0" xfId="0" applyFont="1" applyFill="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6" xfId="0" applyFill="1" applyBorder="1" applyAlignment="1">
      <alignment horizontal="center" vertical="top" wrapText="1"/>
    </xf>
    <xf numFmtId="0" fontId="0" fillId="3" borderId="7" xfId="0" applyFill="1" applyBorder="1" applyAlignment="1">
      <alignment horizontal="center" vertical="top" wrapText="1"/>
    </xf>
    <xf numFmtId="0" fontId="0" fillId="3" borderId="16" xfId="0" applyFill="1" applyBorder="1" applyAlignment="1">
      <alignment horizontal="center" vertical="top" wrapText="1"/>
    </xf>
    <xf numFmtId="0" fontId="0" fillId="3" borderId="15" xfId="0" applyFill="1" applyBorder="1" applyAlignment="1">
      <alignment horizontal="center" vertical="top" wrapText="1"/>
    </xf>
    <xf numFmtId="0" fontId="0" fillId="3" borderId="8" xfId="0" applyFill="1" applyBorder="1" applyAlignment="1">
      <alignment horizontal="center"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4" xfId="0" applyBorder="1" applyAlignment="1">
      <alignment horizontal="left" vertical="top" wrapText="1"/>
    </xf>
    <xf numFmtId="0" fontId="0" fillId="0" borderId="18" xfId="0" applyBorder="1"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left" vertical="top" wrapText="1"/>
    </xf>
    <xf numFmtId="0" fontId="8" fillId="6" borderId="0"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3" fillId="3" borderId="0" xfId="0" applyFont="1" applyFill="1" applyBorder="1" applyAlignment="1">
      <alignment horizontal="left" vertical="top" wrapText="1"/>
    </xf>
    <xf numFmtId="0" fontId="6" fillId="3" borderId="0" xfId="0" applyFont="1" applyFill="1" applyAlignment="1">
      <alignment horizontal="left" vertical="top" wrapText="1"/>
    </xf>
    <xf numFmtId="0" fontId="0" fillId="0" borderId="3" xfId="0" applyBorder="1" applyAlignment="1">
      <alignment horizontal="left" vertical="top" wrapText="1"/>
    </xf>
    <xf numFmtId="0" fontId="0" fillId="0" borderId="23" xfId="0"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left" vertical="top" wrapText="1"/>
    </xf>
    <xf numFmtId="0" fontId="0" fillId="2" borderId="7" xfId="0" applyFill="1" applyBorder="1" applyAlignment="1">
      <alignment horizontal="left" vertical="top" wrapText="1"/>
    </xf>
    <xf numFmtId="0" fontId="6" fillId="5" borderId="0" xfId="0" applyFont="1" applyFill="1" applyBorder="1" applyAlignment="1">
      <alignment horizontal="left" vertical="top" wrapText="1"/>
    </xf>
    <xf numFmtId="0" fontId="6" fillId="4" borderId="0" xfId="0" applyFont="1" applyFill="1" applyBorder="1" applyAlignment="1">
      <alignment horizontal="left" vertical="top" wrapText="1"/>
    </xf>
    <xf numFmtId="0" fontId="0" fillId="3" borderId="7" xfId="0" applyFill="1" applyBorder="1" applyAlignment="1">
      <alignment horizontal="left" vertical="top" wrapText="1"/>
    </xf>
    <xf numFmtId="0" fontId="0" fillId="3" borderId="0" xfId="0" applyFill="1" applyBorder="1" applyAlignment="1">
      <alignment horizontal="left" vertical="top" wrapText="1"/>
    </xf>
  </cellXfs>
  <cellStyles count="11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cellStyle name="Normal" xfId="0" builtinId="0"/>
    <cellStyle name="Normal 2" xfId="67" xr:uid="{00000000-0005-0000-0000-00007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Bar - Cylinder</a:t>
            </a:r>
          </a:p>
        </c:rich>
      </c:tx>
      <c:overlay val="0"/>
    </c:title>
    <c:autoTitleDeleted val="0"/>
    <c:view3D>
      <c:rotX val="15"/>
      <c:rotY val="20"/>
      <c:rAngAx val="0"/>
    </c:view3D>
    <c:floor>
      <c:thickness val="0"/>
    </c:floor>
    <c:sideWall>
      <c:thickness val="0"/>
    </c:sideWall>
    <c:backWall>
      <c:thickness val="0"/>
    </c:backWall>
    <c:plotArea>
      <c:layout/>
      <c:bar3DChart>
        <c:barDir val="bar"/>
        <c:grouping val="clustered"/>
        <c:varyColors val="0"/>
        <c:ser>
          <c:idx val="0"/>
          <c:order val="0"/>
          <c:spPr>
            <a:effectLst>
              <a:outerShdw blurRad="50800" dist="38100" dir="2700000" algn="tl" rotWithShape="0">
                <a:srgbClr val="000000">
                  <a:alpha val="43000"/>
                </a:srgbClr>
              </a:outerShdw>
            </a:effectLst>
          </c:spPr>
          <c:invertIfNegative val="0"/>
          <c:cat>
            <c:strRef>
              <c:f>Charts!$A$6:$C$6</c:f>
              <c:strCache>
                <c:ptCount val="3"/>
                <c:pt idx="0">
                  <c:v>Question</c:v>
                </c:pt>
                <c:pt idx="1">
                  <c:v>Tentative</c:v>
                </c:pt>
                <c:pt idx="2">
                  <c:v>Response</c:v>
                </c:pt>
              </c:strCache>
            </c:strRef>
          </c:cat>
          <c:val>
            <c:numRef>
              <c:f>Charts!$A$7:$C$7</c:f>
              <c:numCache>
                <c:formatCode>General</c:formatCode>
                <c:ptCount val="3"/>
                <c:pt idx="0">
                  <c:v>35</c:v>
                </c:pt>
                <c:pt idx="1">
                  <c:v>30</c:v>
                </c:pt>
                <c:pt idx="2">
                  <c:v>30</c:v>
                </c:pt>
              </c:numCache>
            </c:numRef>
          </c:val>
          <c:extLst>
            <c:ext xmlns:c16="http://schemas.microsoft.com/office/drawing/2014/chart" uri="{C3380CC4-5D6E-409C-BE32-E72D297353CC}">
              <c16:uniqueId val="{00000000-E3FC-3F4D-9E4D-D59F401BE9BC}"/>
            </c:ext>
          </c:extLst>
        </c:ser>
        <c:dLbls>
          <c:showLegendKey val="0"/>
          <c:showVal val="0"/>
          <c:showCatName val="0"/>
          <c:showSerName val="0"/>
          <c:showPercent val="0"/>
          <c:showBubbleSize val="0"/>
        </c:dLbls>
        <c:gapWidth val="150"/>
        <c:shape val="cylinder"/>
        <c:axId val="2079885304"/>
        <c:axId val="2079854504"/>
        <c:axId val="0"/>
      </c:bar3DChart>
      <c:catAx>
        <c:axId val="2079885304"/>
        <c:scaling>
          <c:orientation val="minMax"/>
        </c:scaling>
        <c:delete val="0"/>
        <c:axPos val="l"/>
        <c:numFmt formatCode="General" sourceLinked="0"/>
        <c:majorTickMark val="out"/>
        <c:minorTickMark val="none"/>
        <c:tickLblPos val="nextTo"/>
        <c:crossAx val="2079854504"/>
        <c:crosses val="autoZero"/>
        <c:auto val="1"/>
        <c:lblAlgn val="ctr"/>
        <c:lblOffset val="100"/>
        <c:noMultiLvlLbl val="0"/>
      </c:catAx>
      <c:valAx>
        <c:axId val="2079854504"/>
        <c:scaling>
          <c:orientation val="minMax"/>
        </c:scaling>
        <c:delete val="0"/>
        <c:axPos val="b"/>
        <c:majorGridlines/>
        <c:numFmt formatCode="General" sourceLinked="1"/>
        <c:majorTickMark val="out"/>
        <c:minorTickMark val="none"/>
        <c:tickLblPos val="nextTo"/>
        <c:crossAx val="2079885304"/>
        <c:crosses val="autoZero"/>
        <c:crossBetween val="between"/>
      </c:valAx>
    </c:plotArea>
    <c:plotVisOnly val="1"/>
    <c:dispBlanksAs val="gap"/>
    <c:showDLblsOverMax val="0"/>
  </c:chart>
  <c:txPr>
    <a:bodyPr/>
    <a:lstStyle/>
    <a:p>
      <a:pPr>
        <a:defRPr sz="1200" b="0" i="0">
          <a:latin typeface="Avenir Book"/>
          <a:cs typeface="Avenir Book"/>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Column- Pyramid</a:t>
            </a:r>
          </a:p>
        </c:rich>
      </c:tx>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spPr>
            <a:solidFill>
              <a:schemeClr val="accent5">
                <a:lumMod val="40000"/>
                <a:lumOff val="60000"/>
              </a:schemeClr>
            </a:solidFill>
          </c:spPr>
          <c:invertIfNegative val="0"/>
          <c:cat>
            <c:strRef>
              <c:f>Charts!$A$6:$C$6</c:f>
              <c:strCache>
                <c:ptCount val="3"/>
                <c:pt idx="0">
                  <c:v>Question</c:v>
                </c:pt>
                <c:pt idx="1">
                  <c:v>Tentative</c:v>
                </c:pt>
                <c:pt idx="2">
                  <c:v>Response</c:v>
                </c:pt>
              </c:strCache>
            </c:strRef>
          </c:cat>
          <c:val>
            <c:numRef>
              <c:f>Charts!$A$7:$C$7</c:f>
              <c:numCache>
                <c:formatCode>General</c:formatCode>
                <c:ptCount val="3"/>
                <c:pt idx="0">
                  <c:v>35</c:v>
                </c:pt>
                <c:pt idx="1">
                  <c:v>30</c:v>
                </c:pt>
                <c:pt idx="2">
                  <c:v>30</c:v>
                </c:pt>
              </c:numCache>
            </c:numRef>
          </c:val>
          <c:extLst>
            <c:ext xmlns:c16="http://schemas.microsoft.com/office/drawing/2014/chart" uri="{C3380CC4-5D6E-409C-BE32-E72D297353CC}">
              <c16:uniqueId val="{00000000-0E33-5240-891E-070DFD9E825C}"/>
            </c:ext>
          </c:extLst>
        </c:ser>
        <c:dLbls>
          <c:showLegendKey val="0"/>
          <c:showVal val="0"/>
          <c:showCatName val="0"/>
          <c:showSerName val="0"/>
          <c:showPercent val="0"/>
          <c:showBubbleSize val="0"/>
        </c:dLbls>
        <c:gapWidth val="150"/>
        <c:shape val="cone"/>
        <c:axId val="2110990408"/>
        <c:axId val="2110987560"/>
        <c:axId val="0"/>
      </c:bar3DChart>
      <c:catAx>
        <c:axId val="2110990408"/>
        <c:scaling>
          <c:orientation val="minMax"/>
        </c:scaling>
        <c:delete val="0"/>
        <c:axPos val="b"/>
        <c:numFmt formatCode="General" sourceLinked="0"/>
        <c:majorTickMark val="out"/>
        <c:minorTickMark val="none"/>
        <c:tickLblPos val="nextTo"/>
        <c:crossAx val="2110987560"/>
        <c:crosses val="autoZero"/>
        <c:auto val="1"/>
        <c:lblAlgn val="ctr"/>
        <c:lblOffset val="100"/>
        <c:noMultiLvlLbl val="0"/>
      </c:catAx>
      <c:valAx>
        <c:axId val="2110987560"/>
        <c:scaling>
          <c:orientation val="minMax"/>
        </c:scaling>
        <c:delete val="0"/>
        <c:axPos val="l"/>
        <c:majorGridlines/>
        <c:numFmt formatCode="General" sourceLinked="1"/>
        <c:majorTickMark val="out"/>
        <c:minorTickMark val="none"/>
        <c:tickLblPos val="nextTo"/>
        <c:crossAx val="2110990408"/>
        <c:crosses val="autoZero"/>
        <c:crossBetween val="between"/>
      </c:valAx>
    </c:plotArea>
    <c:plotVisOnly val="1"/>
    <c:dispBlanksAs val="gap"/>
    <c:showDLblsOverMax val="0"/>
  </c:chart>
  <c:txPr>
    <a:bodyPr/>
    <a:lstStyle/>
    <a:p>
      <a:pPr>
        <a:defRPr b="0" i="0">
          <a:latin typeface="Avenir Book"/>
          <a:cs typeface="Avenir Book"/>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Area - 3D</a:t>
            </a:r>
          </a:p>
        </c:rich>
      </c:tx>
      <c:overlay val="0"/>
    </c:title>
    <c:autoTitleDeleted val="0"/>
    <c:view3D>
      <c:rotX val="15"/>
      <c:rotY val="20"/>
      <c:rAngAx val="0"/>
    </c:view3D>
    <c:floor>
      <c:thickness val="0"/>
    </c:floor>
    <c:sideWall>
      <c:thickness val="0"/>
    </c:sideWall>
    <c:backWall>
      <c:thickness val="0"/>
    </c:backWall>
    <c:plotArea>
      <c:layout/>
      <c:area3DChart>
        <c:grouping val="standard"/>
        <c:varyColors val="0"/>
        <c:ser>
          <c:idx val="0"/>
          <c:order val="0"/>
          <c:spPr>
            <a:gradFill flip="none" rotWithShape="1">
              <a:gsLst>
                <a:gs pos="0">
                  <a:schemeClr val="accent6">
                    <a:lumMod val="75000"/>
                  </a:schemeClr>
                </a:gs>
                <a:gs pos="100000">
                  <a:srgbClr val="FFFFFF"/>
                </a:gs>
              </a:gsLst>
              <a:path path="circle">
                <a:fillToRect l="100000" t="100000"/>
              </a:path>
              <a:tileRect r="-100000" b="-100000"/>
            </a:gradFill>
          </c:spPr>
          <c:cat>
            <c:strRef>
              <c:f>Charts!$A$6:$C$6</c:f>
              <c:strCache>
                <c:ptCount val="3"/>
                <c:pt idx="0">
                  <c:v>Question</c:v>
                </c:pt>
                <c:pt idx="1">
                  <c:v>Tentative</c:v>
                </c:pt>
                <c:pt idx="2">
                  <c:v>Response</c:v>
                </c:pt>
              </c:strCache>
            </c:strRef>
          </c:cat>
          <c:val>
            <c:numRef>
              <c:f>Charts!$A$7:$C$7</c:f>
              <c:numCache>
                <c:formatCode>General</c:formatCode>
                <c:ptCount val="3"/>
                <c:pt idx="0">
                  <c:v>35</c:v>
                </c:pt>
                <c:pt idx="1">
                  <c:v>30</c:v>
                </c:pt>
                <c:pt idx="2">
                  <c:v>30</c:v>
                </c:pt>
              </c:numCache>
            </c:numRef>
          </c:val>
          <c:extLst>
            <c:ext xmlns:c16="http://schemas.microsoft.com/office/drawing/2014/chart" uri="{C3380CC4-5D6E-409C-BE32-E72D297353CC}">
              <c16:uniqueId val="{00000000-036C-1B45-BD21-E78CB18A4B23}"/>
            </c:ext>
          </c:extLst>
        </c:ser>
        <c:dLbls>
          <c:showLegendKey val="0"/>
          <c:showVal val="0"/>
          <c:showCatName val="0"/>
          <c:showSerName val="0"/>
          <c:showPercent val="0"/>
          <c:showBubbleSize val="0"/>
        </c:dLbls>
        <c:axId val="2110961352"/>
        <c:axId val="2110958424"/>
        <c:axId val="2110955352"/>
      </c:area3DChart>
      <c:catAx>
        <c:axId val="2110961352"/>
        <c:scaling>
          <c:orientation val="minMax"/>
        </c:scaling>
        <c:delete val="0"/>
        <c:axPos val="b"/>
        <c:numFmt formatCode="General" sourceLinked="0"/>
        <c:majorTickMark val="out"/>
        <c:minorTickMark val="none"/>
        <c:tickLblPos val="nextTo"/>
        <c:crossAx val="2110958424"/>
        <c:crosses val="autoZero"/>
        <c:auto val="1"/>
        <c:lblAlgn val="ctr"/>
        <c:lblOffset val="100"/>
        <c:noMultiLvlLbl val="0"/>
      </c:catAx>
      <c:valAx>
        <c:axId val="2110958424"/>
        <c:scaling>
          <c:orientation val="minMax"/>
        </c:scaling>
        <c:delete val="0"/>
        <c:axPos val="l"/>
        <c:majorGridlines/>
        <c:numFmt formatCode="General" sourceLinked="1"/>
        <c:majorTickMark val="out"/>
        <c:minorTickMark val="none"/>
        <c:tickLblPos val="nextTo"/>
        <c:crossAx val="2110961352"/>
        <c:crosses val="autoZero"/>
        <c:crossBetween val="midCat"/>
      </c:valAx>
      <c:serAx>
        <c:axId val="2110955352"/>
        <c:scaling>
          <c:orientation val="minMax"/>
        </c:scaling>
        <c:delete val="1"/>
        <c:axPos val="b"/>
        <c:majorTickMark val="out"/>
        <c:minorTickMark val="none"/>
        <c:tickLblPos val="nextTo"/>
        <c:crossAx val="2110958424"/>
        <c:crosses val="autoZero"/>
      </c:serAx>
    </c:plotArea>
    <c:plotVisOnly val="1"/>
    <c:dispBlanksAs val="zero"/>
    <c:showDLblsOverMax val="0"/>
  </c:chart>
  <c:txPr>
    <a:bodyPr/>
    <a:lstStyle/>
    <a:p>
      <a:pPr>
        <a:defRPr b="0" i="0">
          <a:latin typeface="Avenir Book"/>
          <a:cs typeface="Avenir Book"/>
        </a:defRPr>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Doughnut</a:t>
            </a:r>
          </a:p>
        </c:rich>
      </c:tx>
      <c:overlay val="0"/>
    </c:title>
    <c:autoTitleDeleted val="0"/>
    <c:plotArea>
      <c:layout/>
      <c:doughnutChart>
        <c:varyColors val="1"/>
        <c:ser>
          <c:idx val="0"/>
          <c:order val="0"/>
          <c:cat>
            <c:strRef>
              <c:f>Charts!$A$6:$C$6</c:f>
              <c:strCache>
                <c:ptCount val="3"/>
                <c:pt idx="0">
                  <c:v>Question</c:v>
                </c:pt>
                <c:pt idx="1">
                  <c:v>Tentative</c:v>
                </c:pt>
                <c:pt idx="2">
                  <c:v>Response</c:v>
                </c:pt>
              </c:strCache>
            </c:strRef>
          </c:cat>
          <c:val>
            <c:numRef>
              <c:f>Charts!$A$7:$C$7</c:f>
              <c:numCache>
                <c:formatCode>General</c:formatCode>
                <c:ptCount val="3"/>
                <c:pt idx="0">
                  <c:v>35</c:v>
                </c:pt>
                <c:pt idx="1">
                  <c:v>30</c:v>
                </c:pt>
                <c:pt idx="2">
                  <c:v>30</c:v>
                </c:pt>
              </c:numCache>
            </c:numRef>
          </c:val>
          <c:extLst>
            <c:ext xmlns:c16="http://schemas.microsoft.com/office/drawing/2014/chart" uri="{C3380CC4-5D6E-409C-BE32-E72D297353CC}">
              <c16:uniqueId val="{00000000-105A-B547-9E3D-9CA4CE83A43D}"/>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Scenario 1</a:t>
            </a:r>
          </a:p>
        </c:rich>
      </c:tx>
      <c:overlay val="0"/>
    </c:title>
    <c:autoTitleDeleted val="0"/>
    <c:plotArea>
      <c:layout/>
      <c:barChart>
        <c:barDir val="col"/>
        <c:grouping val="clustered"/>
        <c:varyColors val="0"/>
        <c:ser>
          <c:idx val="0"/>
          <c:order val="0"/>
          <c:invertIfNegative val="0"/>
          <c:cat>
            <c:strRef>
              <c:f>Charts!$B$32:$D$32</c:f>
              <c:strCache>
                <c:ptCount val="3"/>
                <c:pt idx="0">
                  <c:v>Question</c:v>
                </c:pt>
                <c:pt idx="1">
                  <c:v>Tentative</c:v>
                </c:pt>
                <c:pt idx="2">
                  <c:v>Response</c:v>
                </c:pt>
              </c:strCache>
            </c:strRef>
          </c:cat>
          <c:val>
            <c:numRef>
              <c:f>Charts!$B$33:$D$33</c:f>
              <c:numCache>
                <c:formatCode>General</c:formatCode>
                <c:ptCount val="3"/>
                <c:pt idx="0">
                  <c:v>35</c:v>
                </c:pt>
                <c:pt idx="1">
                  <c:v>30</c:v>
                </c:pt>
                <c:pt idx="2">
                  <c:v>30</c:v>
                </c:pt>
              </c:numCache>
            </c:numRef>
          </c:val>
          <c:extLst>
            <c:ext xmlns:c16="http://schemas.microsoft.com/office/drawing/2014/chart" uri="{C3380CC4-5D6E-409C-BE32-E72D297353CC}">
              <c16:uniqueId val="{00000000-1058-6947-985B-3987D74BB128}"/>
            </c:ext>
          </c:extLst>
        </c:ser>
        <c:ser>
          <c:idx val="1"/>
          <c:order val="1"/>
          <c:invertIfNegative val="0"/>
          <c:cat>
            <c:strRef>
              <c:f>Charts!$B$32:$D$32</c:f>
              <c:strCache>
                <c:ptCount val="3"/>
                <c:pt idx="0">
                  <c:v>Question</c:v>
                </c:pt>
                <c:pt idx="1">
                  <c:v>Tentative</c:v>
                </c:pt>
                <c:pt idx="2">
                  <c:v>Response</c:v>
                </c:pt>
              </c:strCache>
            </c:strRef>
          </c:cat>
          <c:val>
            <c:numRef>
              <c:f>Charts!$B$34:$D$34</c:f>
              <c:numCache>
                <c:formatCode>General</c:formatCode>
                <c:ptCount val="3"/>
                <c:pt idx="0">
                  <c:v>0</c:v>
                </c:pt>
                <c:pt idx="1">
                  <c:v>0</c:v>
                </c:pt>
                <c:pt idx="2">
                  <c:v>0</c:v>
                </c:pt>
              </c:numCache>
            </c:numRef>
          </c:val>
          <c:extLst>
            <c:ext xmlns:c16="http://schemas.microsoft.com/office/drawing/2014/chart" uri="{C3380CC4-5D6E-409C-BE32-E72D297353CC}">
              <c16:uniqueId val="{00000001-1058-6947-985B-3987D74BB128}"/>
            </c:ext>
          </c:extLst>
        </c:ser>
        <c:dLbls>
          <c:showLegendKey val="0"/>
          <c:showVal val="0"/>
          <c:showCatName val="0"/>
          <c:showSerName val="0"/>
          <c:showPercent val="0"/>
          <c:showBubbleSize val="0"/>
        </c:dLbls>
        <c:gapWidth val="150"/>
        <c:axId val="2110899320"/>
        <c:axId val="2110896328"/>
      </c:barChart>
      <c:catAx>
        <c:axId val="2110899320"/>
        <c:scaling>
          <c:orientation val="minMax"/>
        </c:scaling>
        <c:delete val="0"/>
        <c:axPos val="b"/>
        <c:numFmt formatCode="General" sourceLinked="0"/>
        <c:majorTickMark val="out"/>
        <c:minorTickMark val="none"/>
        <c:tickLblPos val="nextTo"/>
        <c:crossAx val="2110896328"/>
        <c:crosses val="autoZero"/>
        <c:auto val="1"/>
        <c:lblAlgn val="ctr"/>
        <c:lblOffset val="100"/>
        <c:noMultiLvlLbl val="0"/>
      </c:catAx>
      <c:valAx>
        <c:axId val="2110896328"/>
        <c:scaling>
          <c:orientation val="minMax"/>
          <c:max val="35"/>
          <c:min val="0"/>
        </c:scaling>
        <c:delete val="0"/>
        <c:axPos val="l"/>
        <c:majorGridlines/>
        <c:title>
          <c:tx>
            <c:rich>
              <a:bodyPr rot="-5400000" vert="horz"/>
              <a:lstStyle/>
              <a:p>
                <a:pPr>
                  <a:defRPr/>
                </a:pPr>
                <a:r>
                  <a:rPr lang="en-US"/>
                  <a:t>Number of observed instances</a:t>
                </a:r>
              </a:p>
            </c:rich>
          </c:tx>
          <c:overlay val="0"/>
        </c:title>
        <c:numFmt formatCode="General" sourceLinked="1"/>
        <c:majorTickMark val="out"/>
        <c:minorTickMark val="none"/>
        <c:tickLblPos val="nextTo"/>
        <c:crossAx val="2110899320"/>
        <c:crosses val="autoZero"/>
        <c:crossBetween val="between"/>
      </c:valAx>
    </c:plotArea>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Scenario</a:t>
            </a:r>
            <a:r>
              <a:rPr lang="en-US" baseline="0"/>
              <a:t> 2</a:t>
            </a:r>
            <a:endParaRPr lang="en-US"/>
          </a:p>
        </c:rich>
      </c:tx>
      <c:overlay val="0"/>
    </c:title>
    <c:autoTitleDeleted val="0"/>
    <c:plotArea>
      <c:layout/>
      <c:barChart>
        <c:barDir val="col"/>
        <c:grouping val="clustered"/>
        <c:varyColors val="0"/>
        <c:ser>
          <c:idx val="0"/>
          <c:order val="0"/>
          <c:tx>
            <c:strRef>
              <c:f>Charts!$F$33</c:f>
              <c:strCache>
                <c:ptCount val="1"/>
                <c:pt idx="0">
                  <c:v>Observed count</c:v>
                </c:pt>
              </c:strCache>
            </c:strRef>
          </c:tx>
          <c:invertIfNegative val="0"/>
          <c:cat>
            <c:strRef>
              <c:f>Charts!$G$32:$I$32</c:f>
              <c:strCache>
                <c:ptCount val="3"/>
                <c:pt idx="0">
                  <c:v>Question</c:v>
                </c:pt>
                <c:pt idx="1">
                  <c:v>Tentative</c:v>
                </c:pt>
                <c:pt idx="2">
                  <c:v>Response</c:v>
                </c:pt>
              </c:strCache>
            </c:strRef>
          </c:cat>
          <c:val>
            <c:numRef>
              <c:f>Charts!$G$33:$I$33</c:f>
              <c:numCache>
                <c:formatCode>General</c:formatCode>
                <c:ptCount val="3"/>
                <c:pt idx="0">
                  <c:v>35</c:v>
                </c:pt>
                <c:pt idx="1">
                  <c:v>30</c:v>
                </c:pt>
                <c:pt idx="2">
                  <c:v>30</c:v>
                </c:pt>
              </c:numCache>
            </c:numRef>
          </c:val>
          <c:extLst>
            <c:ext xmlns:c16="http://schemas.microsoft.com/office/drawing/2014/chart" uri="{C3380CC4-5D6E-409C-BE32-E72D297353CC}">
              <c16:uniqueId val="{00000000-303F-1B46-9C97-40957072BC60}"/>
            </c:ext>
          </c:extLst>
        </c:ser>
        <c:ser>
          <c:idx val="1"/>
          <c:order val="1"/>
          <c:tx>
            <c:strRef>
              <c:f>Charts!$F$34</c:f>
              <c:strCache>
                <c:ptCount val="1"/>
                <c:pt idx="0">
                  <c:v>Minimum possible</c:v>
                </c:pt>
              </c:strCache>
            </c:strRef>
          </c:tx>
          <c:invertIfNegative val="0"/>
          <c:cat>
            <c:strRef>
              <c:f>Charts!$G$32:$I$32</c:f>
              <c:strCache>
                <c:ptCount val="3"/>
                <c:pt idx="0">
                  <c:v>Question</c:v>
                </c:pt>
                <c:pt idx="1">
                  <c:v>Tentative</c:v>
                </c:pt>
                <c:pt idx="2">
                  <c:v>Response</c:v>
                </c:pt>
              </c:strCache>
            </c:strRef>
          </c:cat>
          <c:val>
            <c:numRef>
              <c:f>Charts!$G$34:$I$34</c:f>
              <c:numCache>
                <c:formatCode>General</c:formatCode>
                <c:ptCount val="3"/>
                <c:pt idx="0">
                  <c:v>0</c:v>
                </c:pt>
                <c:pt idx="1">
                  <c:v>0</c:v>
                </c:pt>
                <c:pt idx="2">
                  <c:v>0</c:v>
                </c:pt>
              </c:numCache>
            </c:numRef>
          </c:val>
          <c:extLst>
            <c:ext xmlns:c16="http://schemas.microsoft.com/office/drawing/2014/chart" uri="{C3380CC4-5D6E-409C-BE32-E72D297353CC}">
              <c16:uniqueId val="{00000001-303F-1B46-9C97-40957072BC60}"/>
            </c:ext>
          </c:extLst>
        </c:ser>
        <c:dLbls>
          <c:showLegendKey val="0"/>
          <c:showVal val="0"/>
          <c:showCatName val="0"/>
          <c:showSerName val="0"/>
          <c:showPercent val="0"/>
          <c:showBubbleSize val="0"/>
        </c:dLbls>
        <c:gapWidth val="150"/>
        <c:axId val="2110863256"/>
        <c:axId val="2110860264"/>
      </c:barChart>
      <c:catAx>
        <c:axId val="2110863256"/>
        <c:scaling>
          <c:orientation val="minMax"/>
        </c:scaling>
        <c:delete val="0"/>
        <c:axPos val="b"/>
        <c:numFmt formatCode="General" sourceLinked="0"/>
        <c:majorTickMark val="out"/>
        <c:minorTickMark val="none"/>
        <c:tickLblPos val="nextTo"/>
        <c:crossAx val="2110860264"/>
        <c:crosses val="autoZero"/>
        <c:auto val="1"/>
        <c:lblAlgn val="ctr"/>
        <c:lblOffset val="100"/>
        <c:noMultiLvlLbl val="0"/>
      </c:catAx>
      <c:valAx>
        <c:axId val="2110860264"/>
        <c:scaling>
          <c:orientation val="minMax"/>
          <c:max val="300"/>
        </c:scaling>
        <c:delete val="0"/>
        <c:axPos val="l"/>
        <c:majorGridlines/>
        <c:title>
          <c:tx>
            <c:rich>
              <a:bodyPr rot="-5400000" vert="horz"/>
              <a:lstStyle/>
              <a:p>
                <a:pPr>
                  <a:defRPr/>
                </a:pPr>
                <a:r>
                  <a:rPr lang="en-US"/>
                  <a:t>Number of observed instances</a:t>
                </a:r>
              </a:p>
            </c:rich>
          </c:tx>
          <c:overlay val="0"/>
        </c:title>
        <c:numFmt formatCode="General" sourceLinked="1"/>
        <c:majorTickMark val="out"/>
        <c:minorTickMark val="none"/>
        <c:tickLblPos val="nextTo"/>
        <c:crossAx val="2110863256"/>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6515100</xdr:colOff>
      <xdr:row>16</xdr:row>
      <xdr:rowOff>38100</xdr:rowOff>
    </xdr:from>
    <xdr:to>
      <xdr:col>1</xdr:col>
      <xdr:colOff>7734300</xdr:colOff>
      <xdr:row>18</xdr:row>
      <xdr:rowOff>85725</xdr:rowOff>
    </xdr:to>
    <xdr:pic>
      <xdr:nvPicPr>
        <xdr:cNvPr id="2049" name="Picture 1" descr="reative Commons License">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4610100"/>
          <a:ext cx="1219200" cy="4286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7</xdr:row>
      <xdr:rowOff>177800</xdr:rowOff>
    </xdr:from>
    <xdr:to>
      <xdr:col>4</xdr:col>
      <xdr:colOff>812800</xdr:colOff>
      <xdr:row>22</xdr:row>
      <xdr:rowOff>63500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812800</xdr:colOff>
      <xdr:row>7</xdr:row>
      <xdr:rowOff>184150</xdr:rowOff>
    </xdr:from>
    <xdr:to>
      <xdr:col>9</xdr:col>
      <xdr:colOff>292100</xdr:colOff>
      <xdr:row>22</xdr:row>
      <xdr:rowOff>69850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304800</xdr:colOff>
      <xdr:row>7</xdr:row>
      <xdr:rowOff>184150</xdr:rowOff>
    </xdr:from>
    <xdr:to>
      <xdr:col>13</xdr:col>
      <xdr:colOff>25400</xdr:colOff>
      <xdr:row>22</xdr:row>
      <xdr:rowOff>69850</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25400</xdr:colOff>
      <xdr:row>7</xdr:row>
      <xdr:rowOff>184150</xdr:rowOff>
    </xdr:from>
    <xdr:to>
      <xdr:col>16</xdr:col>
      <xdr:colOff>762000</xdr:colOff>
      <xdr:row>22</xdr:row>
      <xdr:rowOff>69850</xdr:rowOff>
    </xdr:to>
    <xdr:graphicFrame macro="">
      <xdr:nvGraphicFramePr>
        <xdr:cNvPr id="6" name="Chart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50800</xdr:colOff>
      <xdr:row>35</xdr:row>
      <xdr:rowOff>158750</xdr:rowOff>
    </xdr:from>
    <xdr:to>
      <xdr:col>4</xdr:col>
      <xdr:colOff>762000</xdr:colOff>
      <xdr:row>50</xdr:row>
      <xdr:rowOff>44450</xdr:rowOff>
    </xdr:to>
    <xdr:graphicFrame macro="">
      <xdr:nvGraphicFramePr>
        <xdr:cNvPr id="7" name="Chart 6">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12700</xdr:colOff>
      <xdr:row>35</xdr:row>
      <xdr:rowOff>184150</xdr:rowOff>
    </xdr:from>
    <xdr:to>
      <xdr:col>10</xdr:col>
      <xdr:colOff>457200</xdr:colOff>
      <xdr:row>50</xdr:row>
      <xdr:rowOff>69850</xdr:rowOff>
    </xdr:to>
    <xdr:graphicFrame macro="">
      <xdr:nvGraphicFramePr>
        <xdr:cNvPr id="8" name="Chart 7">
          <a:extLst>
            <a:ext uri="{FF2B5EF4-FFF2-40B4-BE49-F238E27FC236}">
              <a16:creationId xmlns:a16="http://schemas.microsoft.com/office/drawing/2014/main" id="{00000000-0008-0000-06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s://exceljet.net/conditional-formatting-with-formulas"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exceljet.net/formula/countifs-with-multiple-criteria-and-or-logic" TargetMode="External"/><Relationship Id="rId1" Type="http://schemas.openxmlformats.org/officeDocument/2006/relationships/hyperlink" Target="https://exceljet.net/excel-functions/excel-countif-function"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38"/>
  <sheetViews>
    <sheetView workbookViewId="0">
      <selection activeCell="B5" sqref="B5"/>
    </sheetView>
  </sheetViews>
  <sheetFormatPr baseColWidth="10" defaultRowHeight="15"/>
  <cols>
    <col min="1" max="1" width="20.5" customWidth="1"/>
    <col min="2" max="2" width="112" customWidth="1"/>
  </cols>
  <sheetData>
    <row r="1" spans="1:11" s="3" customFormat="1" ht="25" customHeight="1">
      <c r="A1" s="120" t="s">
        <v>392</v>
      </c>
      <c r="B1" s="120"/>
      <c r="C1" s="2"/>
      <c r="D1" s="2"/>
      <c r="E1" s="2"/>
      <c r="F1" s="2"/>
      <c r="G1" s="2"/>
      <c r="H1" s="2"/>
      <c r="I1" s="2"/>
      <c r="J1" s="2"/>
      <c r="K1" s="2"/>
    </row>
    <row r="2" spans="1:11" s="5" customFormat="1">
      <c r="A2" s="111" t="s">
        <v>0</v>
      </c>
      <c r="B2" s="21" t="s">
        <v>1</v>
      </c>
      <c r="C2" s="4"/>
      <c r="D2" s="4"/>
      <c r="E2" s="4"/>
      <c r="F2" s="4"/>
      <c r="G2" s="4"/>
      <c r="H2" s="4"/>
      <c r="I2" s="4"/>
      <c r="J2" s="4"/>
      <c r="K2" s="4"/>
    </row>
    <row r="3" spans="1:11">
      <c r="A3" s="110" t="s">
        <v>2</v>
      </c>
      <c r="B3" s="1" t="s">
        <v>3</v>
      </c>
      <c r="C3" s="1"/>
      <c r="D3" s="1"/>
      <c r="E3" s="1"/>
      <c r="F3" s="1"/>
      <c r="G3" s="1"/>
      <c r="H3" s="1"/>
      <c r="I3" s="1"/>
      <c r="J3" s="1"/>
      <c r="K3" s="1"/>
    </row>
    <row r="4" spans="1:11">
      <c r="A4" s="110" t="s">
        <v>6</v>
      </c>
      <c r="B4" s="1" t="s">
        <v>91</v>
      </c>
      <c r="C4" s="1"/>
      <c r="D4" s="1"/>
      <c r="E4" s="1"/>
      <c r="F4" s="1"/>
      <c r="G4" s="1"/>
      <c r="H4" s="1"/>
      <c r="I4" s="1"/>
      <c r="J4" s="1"/>
      <c r="K4" s="1"/>
    </row>
    <row r="5" spans="1:11">
      <c r="A5" s="110" t="s">
        <v>23</v>
      </c>
      <c r="B5" s="1" t="s">
        <v>24</v>
      </c>
      <c r="C5" s="1"/>
      <c r="D5" s="1"/>
      <c r="E5" s="1"/>
      <c r="F5" s="1"/>
      <c r="G5" s="1"/>
      <c r="H5" s="1"/>
      <c r="I5" s="1"/>
      <c r="J5" s="1"/>
      <c r="K5" s="1"/>
    </row>
    <row r="6" spans="1:11">
      <c r="A6" s="110" t="s">
        <v>60</v>
      </c>
      <c r="B6" s="1" t="s">
        <v>394</v>
      </c>
      <c r="C6" s="1"/>
      <c r="D6" s="1"/>
      <c r="E6" s="1"/>
      <c r="F6" s="1"/>
      <c r="G6" s="1"/>
      <c r="H6" s="1"/>
      <c r="I6" s="1"/>
      <c r="J6" s="1"/>
      <c r="K6" s="1"/>
    </row>
    <row r="7" spans="1:11">
      <c r="A7" s="110" t="s">
        <v>19</v>
      </c>
      <c r="B7" s="1" t="s">
        <v>421</v>
      </c>
      <c r="C7" s="1"/>
      <c r="D7" s="1"/>
      <c r="E7" s="1"/>
      <c r="F7" s="1"/>
      <c r="G7" s="1"/>
      <c r="H7" s="1"/>
      <c r="I7" s="1"/>
      <c r="J7" s="1"/>
      <c r="K7" s="1"/>
    </row>
    <row r="8" spans="1:11">
      <c r="A8" s="110" t="s">
        <v>99</v>
      </c>
      <c r="B8" s="1" t="s">
        <v>422</v>
      </c>
      <c r="C8" s="1"/>
      <c r="D8" s="1"/>
      <c r="E8" s="1"/>
      <c r="F8" s="1"/>
      <c r="G8" s="1"/>
      <c r="H8" s="1"/>
      <c r="I8" s="1"/>
      <c r="J8" s="1"/>
      <c r="K8" s="1"/>
    </row>
    <row r="9" spans="1:11">
      <c r="A9" s="110" t="s">
        <v>116</v>
      </c>
      <c r="B9" s="1" t="s">
        <v>423</v>
      </c>
      <c r="C9" s="1"/>
      <c r="D9" s="1"/>
      <c r="E9" s="1"/>
      <c r="F9" s="1"/>
      <c r="G9" s="1"/>
      <c r="H9" s="1"/>
      <c r="I9" s="1"/>
      <c r="J9" s="1"/>
      <c r="K9" s="1"/>
    </row>
    <row r="10" spans="1:11">
      <c r="A10" s="110" t="s">
        <v>121</v>
      </c>
      <c r="B10" s="1" t="s">
        <v>424</v>
      </c>
      <c r="C10" s="1"/>
      <c r="D10" s="1"/>
      <c r="E10" s="1"/>
      <c r="F10" s="1"/>
      <c r="G10" s="1"/>
      <c r="H10" s="1"/>
      <c r="I10" s="1"/>
      <c r="J10" s="1"/>
      <c r="K10" s="1"/>
    </row>
    <row r="11" spans="1:11" ht="65" customHeight="1">
      <c r="A11" s="113" t="s">
        <v>84</v>
      </c>
      <c r="B11" s="22" t="s">
        <v>88</v>
      </c>
      <c r="C11" s="1"/>
      <c r="D11" s="1"/>
      <c r="E11" s="1"/>
      <c r="F11" s="1"/>
      <c r="G11" s="1"/>
      <c r="H11" s="1"/>
      <c r="I11" s="1"/>
      <c r="J11" s="1"/>
      <c r="K11" s="1"/>
    </row>
    <row r="12" spans="1:11">
      <c r="A12" s="112" t="s">
        <v>86</v>
      </c>
      <c r="B12" s="1" t="s">
        <v>87</v>
      </c>
      <c r="C12" s="1"/>
      <c r="D12" s="1"/>
      <c r="E12" s="1"/>
      <c r="F12" s="1"/>
      <c r="G12" s="1"/>
      <c r="H12" s="1"/>
      <c r="I12" s="1"/>
      <c r="J12" s="1"/>
      <c r="K12" s="1"/>
    </row>
    <row r="13" spans="1:11" ht="64">
      <c r="A13" s="112" t="s">
        <v>85</v>
      </c>
      <c r="B13" s="11" t="s">
        <v>92</v>
      </c>
      <c r="C13" s="1"/>
      <c r="D13" s="1"/>
      <c r="E13" s="1"/>
      <c r="F13" s="1"/>
      <c r="G13" s="1"/>
      <c r="H13" s="1"/>
      <c r="I13" s="1"/>
      <c r="J13" s="1"/>
      <c r="K13" s="1"/>
    </row>
    <row r="14" spans="1:11">
      <c r="A14" s="112" t="s">
        <v>89</v>
      </c>
      <c r="B14" s="1" t="s">
        <v>90</v>
      </c>
      <c r="C14" s="1"/>
      <c r="D14" s="1"/>
      <c r="E14" s="1"/>
      <c r="F14" s="1"/>
      <c r="G14" s="1"/>
      <c r="H14" s="1"/>
      <c r="I14" s="1"/>
      <c r="J14" s="1"/>
      <c r="K14" s="1"/>
    </row>
    <row r="15" spans="1:11">
      <c r="A15" s="112" t="s">
        <v>93</v>
      </c>
      <c r="B15" s="1" t="s">
        <v>95</v>
      </c>
      <c r="C15" s="1"/>
      <c r="D15" s="1"/>
      <c r="E15" s="1"/>
      <c r="F15" s="1"/>
      <c r="G15" s="1"/>
      <c r="H15" s="1"/>
      <c r="I15" s="1"/>
      <c r="J15" s="1"/>
      <c r="K15" s="1"/>
    </row>
    <row r="16" spans="1:11" ht="32">
      <c r="A16" s="112" t="s">
        <v>94</v>
      </c>
      <c r="B16" s="11" t="s">
        <v>393</v>
      </c>
      <c r="C16" s="1"/>
      <c r="D16" s="1"/>
      <c r="E16" s="1"/>
      <c r="F16" s="1"/>
      <c r="G16" s="1"/>
      <c r="H16" s="1"/>
      <c r="I16" s="1"/>
      <c r="J16" s="1"/>
      <c r="K16" s="1"/>
    </row>
    <row r="17" spans="1:11">
      <c r="A17" s="121" t="s">
        <v>420</v>
      </c>
      <c r="B17" s="121"/>
      <c r="C17" s="1"/>
      <c r="D17" s="1"/>
      <c r="E17" s="1"/>
      <c r="F17" s="1"/>
      <c r="G17" s="1"/>
      <c r="H17" s="1"/>
      <c r="I17" s="1"/>
      <c r="J17" s="1"/>
      <c r="K17" s="1"/>
    </row>
    <row r="18" spans="1:11">
      <c r="A18" s="6"/>
      <c r="B18" s="8"/>
      <c r="C18" s="1"/>
      <c r="D18" s="1"/>
      <c r="E18" s="1"/>
      <c r="F18" s="1"/>
      <c r="G18" s="1"/>
      <c r="H18" s="1"/>
      <c r="I18" s="1"/>
      <c r="J18" s="1"/>
      <c r="K18" s="1"/>
    </row>
    <row r="19" spans="1:11">
      <c r="A19" s="8"/>
      <c r="B19" s="8"/>
      <c r="C19" s="1"/>
      <c r="D19" s="1"/>
      <c r="E19" s="1"/>
      <c r="F19" s="1"/>
      <c r="G19" s="1"/>
      <c r="H19" s="1"/>
      <c r="I19" s="1"/>
      <c r="J19" s="1"/>
      <c r="K19" s="1"/>
    </row>
    <row r="20" spans="1:11">
      <c r="A20" s="1"/>
      <c r="B20" s="1"/>
      <c r="C20" s="1"/>
      <c r="D20" s="1"/>
      <c r="E20" s="1"/>
      <c r="F20" s="1"/>
      <c r="G20" s="1"/>
      <c r="H20" s="1"/>
      <c r="I20" s="1"/>
      <c r="J20" s="1"/>
      <c r="K20" s="1"/>
    </row>
    <row r="21" spans="1:11">
      <c r="A21" s="1"/>
      <c r="B21" s="1"/>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
      <c r="I26" s="1"/>
      <c r="J26" s="1"/>
      <c r="K26" s="1"/>
    </row>
    <row r="27" spans="1:11">
      <c r="A27" s="1"/>
      <c r="B27" s="1"/>
      <c r="C27" s="1"/>
      <c r="D27" s="1"/>
      <c r="E27" s="1"/>
      <c r="F27" s="1"/>
      <c r="G27" s="1"/>
      <c r="H27" s="1"/>
      <c r="I27" s="1"/>
      <c r="J27" s="1"/>
      <c r="K27" s="1"/>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sheetData>
  <mergeCells count="2">
    <mergeCell ref="A1:B1"/>
    <mergeCell ref="A17:B17"/>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3"/>
  <sheetViews>
    <sheetView workbookViewId="0">
      <selection activeCell="I9" sqref="I9"/>
    </sheetView>
  </sheetViews>
  <sheetFormatPr baseColWidth="10" defaultRowHeight="15"/>
  <cols>
    <col min="1" max="1" width="35.83203125" style="1" customWidth="1"/>
    <col min="2" max="2" width="25.83203125" style="1" customWidth="1"/>
    <col min="3" max="3" width="17" style="1" customWidth="1"/>
    <col min="4" max="10" width="10.83203125" style="1"/>
    <col min="11" max="11" width="18.5" style="1" customWidth="1"/>
    <col min="12" max="16384" width="10.83203125" style="1"/>
  </cols>
  <sheetData>
    <row r="1" spans="1:11">
      <c r="A1" s="122" t="s">
        <v>414</v>
      </c>
      <c r="B1" s="122"/>
      <c r="C1" s="122"/>
      <c r="D1" s="122"/>
      <c r="E1" s="122"/>
      <c r="F1" s="122"/>
      <c r="G1" s="122"/>
      <c r="H1" s="122"/>
      <c r="I1" s="122"/>
      <c r="J1" s="122"/>
      <c r="K1" s="122"/>
    </row>
    <row r="2" spans="1:11">
      <c r="A2" s="109" t="s">
        <v>4</v>
      </c>
      <c r="B2" s="1" t="s">
        <v>18</v>
      </c>
    </row>
    <row r="3" spans="1:11">
      <c r="A3" s="109" t="s">
        <v>11</v>
      </c>
      <c r="B3" s="1" t="s">
        <v>10</v>
      </c>
    </row>
    <row r="4" spans="1:11">
      <c r="A4" s="109" t="s">
        <v>5</v>
      </c>
      <c r="B4" s="1" t="s">
        <v>67</v>
      </c>
    </row>
    <row r="5" spans="1:11">
      <c r="A5" s="109" t="s">
        <v>19</v>
      </c>
      <c r="B5" s="1" t="s">
        <v>401</v>
      </c>
    </row>
    <row r="6" spans="1:11" ht="55" customHeight="1">
      <c r="A6" s="13" t="s">
        <v>402</v>
      </c>
      <c r="B6" s="131" t="s">
        <v>61</v>
      </c>
      <c r="C6" s="131"/>
      <c r="D6" s="131"/>
    </row>
    <row r="7" spans="1:11">
      <c r="A7" s="14" t="s">
        <v>15</v>
      </c>
      <c r="B7" s="14" t="s">
        <v>16</v>
      </c>
      <c r="C7" s="14" t="s">
        <v>17</v>
      </c>
    </row>
    <row r="8" spans="1:11">
      <c r="A8" s="1" t="s">
        <v>7</v>
      </c>
      <c r="B8" s="1" t="s">
        <v>8</v>
      </c>
      <c r="C8" s="1" t="str">
        <f>CONCATENATE(A8,B8)</f>
        <v>Variable 1_Pre</v>
      </c>
    </row>
    <row r="9" spans="1:11">
      <c r="A9" s="1" t="s">
        <v>9</v>
      </c>
      <c r="B9" s="1" t="s">
        <v>8</v>
      </c>
      <c r="C9" s="1" t="str">
        <f t="shared" ref="C9:C15" si="0">CONCATENATE(A9,B9)</f>
        <v>Variable 2_Pre</v>
      </c>
    </row>
    <row r="10" spans="1:11">
      <c r="A10" s="1" t="s">
        <v>12</v>
      </c>
      <c r="B10" s="1" t="s">
        <v>8</v>
      </c>
      <c r="C10" s="1" t="str">
        <f t="shared" si="0"/>
        <v>Variable 3_Pre</v>
      </c>
    </row>
    <row r="11" spans="1:11">
      <c r="A11" s="1" t="s">
        <v>13</v>
      </c>
      <c r="B11" s="1" t="s">
        <v>8</v>
      </c>
      <c r="C11" s="1" t="str">
        <f t="shared" si="0"/>
        <v>Variable 4_Pre</v>
      </c>
    </row>
    <row r="12" spans="1:11">
      <c r="A12" s="1" t="s">
        <v>7</v>
      </c>
      <c r="B12" s="1" t="s">
        <v>14</v>
      </c>
      <c r="C12" s="1" t="str">
        <f t="shared" si="0"/>
        <v>Variable 1_Post</v>
      </c>
    </row>
    <row r="13" spans="1:11">
      <c r="A13" s="1" t="s">
        <v>9</v>
      </c>
      <c r="B13" s="1" t="s">
        <v>14</v>
      </c>
      <c r="C13" s="1" t="str">
        <f t="shared" si="0"/>
        <v>Variable 2_Post</v>
      </c>
    </row>
    <row r="14" spans="1:11">
      <c r="A14" s="1" t="s">
        <v>12</v>
      </c>
      <c r="B14" s="1" t="s">
        <v>14</v>
      </c>
      <c r="C14" s="1" t="str">
        <f t="shared" si="0"/>
        <v>Variable 3_Post</v>
      </c>
    </row>
    <row r="15" spans="1:11">
      <c r="A15" s="1" t="s">
        <v>13</v>
      </c>
      <c r="B15" s="1" t="s">
        <v>14</v>
      </c>
      <c r="C15" s="1" t="str">
        <f t="shared" si="0"/>
        <v>Variable 4_Post</v>
      </c>
    </row>
    <row r="16" spans="1:11">
      <c r="A16" s="13" t="s">
        <v>62</v>
      </c>
      <c r="B16" s="8" t="s">
        <v>20</v>
      </c>
      <c r="C16" s="8"/>
      <c r="D16" s="8"/>
    </row>
    <row r="17" spans="1:11" ht="43" customHeight="1">
      <c r="A17" s="132" t="s">
        <v>64</v>
      </c>
      <c r="B17" s="132"/>
      <c r="C17" s="132"/>
      <c r="D17" s="132"/>
    </row>
    <row r="18" spans="1:11" s="11" customFormat="1" ht="80">
      <c r="A18" s="11" t="s">
        <v>21</v>
      </c>
      <c r="B18" s="11">
        <v>3</v>
      </c>
      <c r="C18" s="11" t="s">
        <v>22</v>
      </c>
      <c r="D18" s="11" t="str">
        <f>CONCATENATE(A18,B18,C18)</f>
        <v>We found that 3 students did not meet expectations</v>
      </c>
    </row>
    <row r="19" spans="1:11">
      <c r="A19" s="13" t="s">
        <v>66</v>
      </c>
      <c r="B19" s="8" t="s">
        <v>63</v>
      </c>
      <c r="C19" s="8"/>
      <c r="D19" s="8"/>
    </row>
    <row r="20" spans="1:11" ht="35" customHeight="1">
      <c r="A20" s="132" t="s">
        <v>65</v>
      </c>
      <c r="B20" s="132"/>
      <c r="C20" s="132"/>
      <c r="D20" s="132"/>
    </row>
    <row r="21" spans="1:11" ht="21" customHeight="1">
      <c r="A21" s="124" t="s">
        <v>362</v>
      </c>
      <c r="B21" s="124"/>
      <c r="C21" s="124"/>
      <c r="D21" s="124"/>
      <c r="E21" s="124"/>
      <c r="F21" s="124"/>
      <c r="G21" s="124"/>
      <c r="H21" s="124"/>
      <c r="I21" s="124"/>
      <c r="J21" s="124"/>
    </row>
    <row r="22" spans="1:11">
      <c r="A22" s="130" t="s">
        <v>340</v>
      </c>
      <c r="B22" s="130"/>
      <c r="C22" s="130"/>
      <c r="D22" s="130"/>
      <c r="E22" s="96"/>
      <c r="F22" s="96"/>
      <c r="G22" s="96"/>
      <c r="H22" s="96"/>
      <c r="I22" s="96"/>
      <c r="J22" s="96"/>
    </row>
    <row r="23" spans="1:11" ht="16" thickBot="1">
      <c r="A23" s="125" t="s">
        <v>361</v>
      </c>
      <c r="B23" s="125"/>
      <c r="C23" s="125"/>
      <c r="D23" s="125"/>
      <c r="E23" s="125"/>
      <c r="F23" s="125"/>
      <c r="G23" s="125"/>
      <c r="H23" s="125"/>
      <c r="I23" s="125"/>
      <c r="J23" s="125"/>
    </row>
    <row r="24" spans="1:11">
      <c r="A24" s="77" t="s">
        <v>247</v>
      </c>
      <c r="B24" s="78"/>
      <c r="C24" s="78"/>
      <c r="D24" s="78"/>
      <c r="E24" s="78"/>
      <c r="F24" s="78"/>
      <c r="G24" s="78"/>
      <c r="H24" s="78"/>
      <c r="I24" s="78"/>
      <c r="J24" s="79"/>
      <c r="K24" s="81"/>
    </row>
    <row r="25" spans="1:11">
      <c r="A25" s="80" t="s">
        <v>248</v>
      </c>
      <c r="B25" s="81"/>
      <c r="C25" s="81"/>
      <c r="D25" s="81"/>
      <c r="E25" s="81"/>
      <c r="F25" s="81"/>
      <c r="G25" s="81"/>
      <c r="H25" s="81"/>
      <c r="I25" s="81"/>
      <c r="J25" s="82"/>
      <c r="K25" s="81"/>
    </row>
    <row r="26" spans="1:11">
      <c r="A26" s="80" t="s">
        <v>250</v>
      </c>
      <c r="B26" s="81"/>
      <c r="C26" s="83">
        <v>43200.688067129631</v>
      </c>
      <c r="D26" s="81"/>
      <c r="E26" s="81"/>
      <c r="F26" s="81"/>
      <c r="G26" s="81"/>
      <c r="H26" s="81"/>
      <c r="I26" s="81"/>
      <c r="J26" s="82"/>
      <c r="K26" s="81"/>
    </row>
    <row r="27" spans="1:11">
      <c r="A27" s="80" t="s">
        <v>251</v>
      </c>
      <c r="B27" s="81"/>
      <c r="C27" s="81"/>
      <c r="D27" s="81"/>
      <c r="E27" s="81"/>
      <c r="F27" s="81"/>
      <c r="G27" s="81"/>
      <c r="H27" s="81"/>
      <c r="I27" s="81"/>
      <c r="J27" s="82"/>
      <c r="K27" s="81"/>
    </row>
    <row r="28" spans="1:11">
      <c r="A28" s="80" t="s">
        <v>252</v>
      </c>
      <c r="B28" s="81" t="s">
        <v>115</v>
      </c>
      <c r="C28" s="81" t="s">
        <v>253</v>
      </c>
      <c r="D28" s="81"/>
      <c r="E28" s="81"/>
      <c r="F28" s="81"/>
      <c r="G28" s="81"/>
      <c r="H28" s="81"/>
      <c r="I28" s="81"/>
      <c r="J28" s="82"/>
      <c r="K28" s="81"/>
    </row>
    <row r="29" spans="1:11">
      <c r="A29" s="80"/>
      <c r="B29" s="81" t="s">
        <v>254</v>
      </c>
      <c r="C29" s="81" t="s">
        <v>255</v>
      </c>
      <c r="D29" s="81"/>
      <c r="E29" s="81"/>
      <c r="F29" s="81"/>
      <c r="G29" s="81"/>
      <c r="H29" s="81"/>
      <c r="I29" s="81"/>
      <c r="J29" s="82"/>
      <c r="K29" s="81"/>
    </row>
    <row r="30" spans="1:11">
      <c r="A30" s="80"/>
      <c r="B30" s="81" t="s">
        <v>256</v>
      </c>
      <c r="C30" s="81" t="s">
        <v>257</v>
      </c>
      <c r="D30" s="81"/>
      <c r="E30" s="81"/>
      <c r="F30" s="81"/>
      <c r="G30" s="81"/>
      <c r="H30" s="81"/>
      <c r="I30" s="81"/>
      <c r="J30" s="82"/>
      <c r="K30" s="81"/>
    </row>
    <row r="31" spans="1:11">
      <c r="A31" s="80"/>
      <c r="B31" s="81" t="s">
        <v>258</v>
      </c>
      <c r="C31" s="81" t="s">
        <v>259</v>
      </c>
      <c r="D31" s="81"/>
      <c r="E31" s="81"/>
      <c r="F31" s="81"/>
      <c r="G31" s="81"/>
      <c r="H31" s="81"/>
      <c r="I31" s="81"/>
      <c r="J31" s="82"/>
      <c r="K31" s="81"/>
    </row>
    <row r="32" spans="1:11">
      <c r="A32" s="80"/>
      <c r="B32" s="81" t="s">
        <v>260</v>
      </c>
      <c r="C32" s="81" t="s">
        <v>259</v>
      </c>
      <c r="D32" s="81"/>
      <c r="E32" s="81"/>
      <c r="F32" s="81"/>
      <c r="G32" s="81"/>
      <c r="H32" s="81"/>
      <c r="I32" s="81"/>
      <c r="J32" s="82"/>
      <c r="K32" s="81"/>
    </row>
    <row r="33" spans="1:11">
      <c r="A33" s="80"/>
      <c r="B33" s="81" t="s">
        <v>261</v>
      </c>
      <c r="C33" s="81">
        <v>63</v>
      </c>
      <c r="D33" s="81"/>
      <c r="E33" s="81"/>
      <c r="F33" s="81"/>
      <c r="G33" s="81"/>
      <c r="H33" s="81"/>
      <c r="I33" s="81"/>
      <c r="J33" s="82"/>
      <c r="K33" s="81"/>
    </row>
    <row r="34" spans="1:11">
      <c r="A34" s="80" t="s">
        <v>262</v>
      </c>
      <c r="B34" s="81" t="s">
        <v>263</v>
      </c>
      <c r="C34" s="81" t="s">
        <v>264</v>
      </c>
      <c r="D34" s="81"/>
      <c r="E34" s="81"/>
      <c r="F34" s="81"/>
      <c r="G34" s="81"/>
      <c r="H34" s="81"/>
      <c r="I34" s="81"/>
      <c r="J34" s="82"/>
      <c r="K34" s="81"/>
    </row>
    <row r="35" spans="1:11">
      <c r="A35" s="80"/>
      <c r="B35" s="81" t="s">
        <v>265</v>
      </c>
      <c r="C35" s="81" t="s">
        <v>266</v>
      </c>
      <c r="D35" s="81"/>
      <c r="E35" s="81"/>
      <c r="F35" s="81"/>
      <c r="G35" s="81"/>
      <c r="H35" s="81"/>
      <c r="I35" s="81"/>
      <c r="J35" s="82"/>
      <c r="K35" s="81"/>
    </row>
    <row r="36" spans="1:11">
      <c r="A36" s="80" t="s">
        <v>267</v>
      </c>
      <c r="B36" s="81"/>
      <c r="C36" s="81" t="s">
        <v>268</v>
      </c>
      <c r="D36" s="81"/>
      <c r="E36" s="81"/>
      <c r="F36" s="81"/>
      <c r="G36" s="81"/>
      <c r="H36" s="81"/>
      <c r="I36" s="81"/>
      <c r="J36" s="82"/>
      <c r="K36" s="81"/>
    </row>
    <row r="37" spans="1:11">
      <c r="A37" s="80" t="s">
        <v>269</v>
      </c>
      <c r="B37" s="81"/>
      <c r="C37" s="81"/>
      <c r="D37" s="81"/>
      <c r="E37" s="81"/>
      <c r="F37" s="81"/>
      <c r="G37" s="81"/>
      <c r="H37" s="81"/>
      <c r="I37" s="81"/>
      <c r="J37" s="82"/>
      <c r="K37" s="81"/>
    </row>
    <row r="38" spans="1:11">
      <c r="A38" s="80" t="s">
        <v>270</v>
      </c>
      <c r="B38" s="81"/>
      <c r="C38" s="81"/>
      <c r="D38" s="81"/>
      <c r="E38" s="81"/>
      <c r="F38" s="81"/>
      <c r="G38" s="81"/>
      <c r="H38" s="81"/>
      <c r="I38" s="81"/>
      <c r="J38" s="82"/>
      <c r="K38" s="81"/>
    </row>
    <row r="39" spans="1:11">
      <c r="A39" s="80" t="s">
        <v>271</v>
      </c>
      <c r="B39" s="81"/>
      <c r="C39" s="81"/>
      <c r="D39" s="81"/>
      <c r="E39" s="81"/>
      <c r="F39" s="81"/>
      <c r="G39" s="81"/>
      <c r="H39" s="81"/>
      <c r="I39" s="81"/>
      <c r="J39" s="82"/>
      <c r="K39" s="81"/>
    </row>
    <row r="40" spans="1:11">
      <c r="A40" s="80" t="s">
        <v>272</v>
      </c>
      <c r="B40" s="81"/>
      <c r="C40" s="81"/>
      <c r="D40" s="81"/>
      <c r="E40" s="81"/>
      <c r="F40" s="81"/>
      <c r="G40" s="81"/>
      <c r="H40" s="81"/>
      <c r="I40" s="81"/>
      <c r="J40" s="82"/>
      <c r="K40" s="81"/>
    </row>
    <row r="41" spans="1:11">
      <c r="A41" s="80" t="s">
        <v>273</v>
      </c>
      <c r="B41" s="81"/>
      <c r="C41" s="81"/>
      <c r="D41" s="81"/>
      <c r="E41" s="81"/>
      <c r="F41" s="81"/>
      <c r="G41" s="81"/>
      <c r="H41" s="81"/>
      <c r="I41" s="81"/>
      <c r="J41" s="82"/>
      <c r="K41" s="81"/>
    </row>
    <row r="42" spans="1:11">
      <c r="A42" s="80" t="s">
        <v>274</v>
      </c>
      <c r="B42" s="81"/>
      <c r="C42" s="81"/>
      <c r="D42" s="81"/>
      <c r="E42" s="81"/>
      <c r="F42" s="81"/>
      <c r="G42" s="81"/>
      <c r="H42" s="81"/>
      <c r="I42" s="81"/>
      <c r="J42" s="82"/>
      <c r="K42" s="81"/>
    </row>
    <row r="43" spans="1:11">
      <c r="A43" s="80" t="s">
        <v>275</v>
      </c>
      <c r="B43" s="81"/>
      <c r="C43" s="81"/>
      <c r="D43" s="81"/>
      <c r="E43" s="81"/>
      <c r="F43" s="81"/>
      <c r="G43" s="81"/>
      <c r="H43" s="81"/>
      <c r="I43" s="81"/>
      <c r="J43" s="82"/>
      <c r="K43" s="81"/>
    </row>
    <row r="44" spans="1:11">
      <c r="A44" s="80" t="s">
        <v>276</v>
      </c>
      <c r="B44" s="81"/>
      <c r="C44" s="81"/>
      <c r="D44" s="81"/>
      <c r="E44" s="81"/>
      <c r="F44" s="81"/>
      <c r="G44" s="81"/>
      <c r="H44" s="81"/>
      <c r="I44" s="81"/>
      <c r="J44" s="82"/>
      <c r="K44" s="81"/>
    </row>
    <row r="45" spans="1:11">
      <c r="A45" s="80" t="s">
        <v>277</v>
      </c>
      <c r="B45" s="81"/>
      <c r="C45" s="81"/>
      <c r="D45" s="81"/>
      <c r="E45" s="81"/>
      <c r="F45" s="81"/>
      <c r="G45" s="81"/>
      <c r="H45" s="81"/>
      <c r="I45" s="81"/>
      <c r="J45" s="82"/>
      <c r="K45" s="81"/>
    </row>
    <row r="46" spans="1:11">
      <c r="A46" s="80" t="s">
        <v>278</v>
      </c>
      <c r="B46" s="81" t="s">
        <v>279</v>
      </c>
      <c r="C46" s="84">
        <v>1.1574074074074073E-7</v>
      </c>
      <c r="D46" s="81"/>
      <c r="E46" s="81"/>
      <c r="F46" s="81"/>
      <c r="G46" s="81"/>
      <c r="H46" s="81"/>
      <c r="I46" s="81"/>
      <c r="J46" s="82"/>
      <c r="K46" s="81"/>
    </row>
    <row r="47" spans="1:11">
      <c r="A47" s="80"/>
      <c r="B47" s="81" t="s">
        <v>280</v>
      </c>
      <c r="C47" s="84">
        <v>0</v>
      </c>
      <c r="D47" s="81"/>
      <c r="E47" s="81"/>
      <c r="F47" s="81"/>
      <c r="G47" s="81"/>
      <c r="H47" s="81"/>
      <c r="I47" s="81"/>
      <c r="J47" s="82"/>
      <c r="K47" s="81"/>
    </row>
    <row r="48" spans="1:11">
      <c r="A48" s="80"/>
      <c r="B48" s="81" t="s">
        <v>281</v>
      </c>
      <c r="C48" s="81" t="s">
        <v>282</v>
      </c>
      <c r="D48" s="81"/>
      <c r="E48" s="81"/>
      <c r="F48" s="81"/>
      <c r="G48" s="81"/>
      <c r="H48" s="81"/>
      <c r="I48" s="81"/>
      <c r="J48" s="82"/>
      <c r="K48" s="81"/>
    </row>
    <row r="49" spans="1:12">
      <c r="A49" s="80"/>
      <c r="B49" s="81" t="s">
        <v>283</v>
      </c>
      <c r="C49" s="81" t="s">
        <v>284</v>
      </c>
      <c r="D49" s="81"/>
      <c r="E49" s="81"/>
      <c r="F49" s="81"/>
      <c r="G49" s="81"/>
      <c r="H49" s="81"/>
      <c r="I49" s="81"/>
      <c r="J49" s="82"/>
      <c r="K49" s="81"/>
    </row>
    <row r="50" spans="1:12">
      <c r="A50" s="80"/>
      <c r="B50" s="81"/>
      <c r="C50" s="81"/>
      <c r="D50" s="81"/>
      <c r="E50" s="81"/>
      <c r="F50" s="81"/>
      <c r="G50" s="81"/>
      <c r="H50" s="81"/>
      <c r="I50" s="81"/>
      <c r="J50" s="82"/>
      <c r="K50" s="81"/>
    </row>
    <row r="51" spans="1:12">
      <c r="A51" s="80"/>
      <c r="B51" s="81"/>
      <c r="C51" s="81"/>
      <c r="D51" s="81"/>
      <c r="E51" s="81"/>
      <c r="F51" s="81"/>
      <c r="G51" s="81"/>
      <c r="H51" s="81"/>
      <c r="I51" s="81"/>
      <c r="J51" s="82"/>
      <c r="K51" s="81"/>
    </row>
    <row r="52" spans="1:12">
      <c r="A52" s="80"/>
      <c r="B52" s="81"/>
      <c r="C52" s="81"/>
      <c r="D52" s="81"/>
      <c r="E52" s="81"/>
      <c r="F52" s="81"/>
      <c r="G52" s="81"/>
      <c r="H52" s="81"/>
      <c r="I52" s="81"/>
      <c r="J52" s="82"/>
      <c r="K52" s="81"/>
    </row>
    <row r="53" spans="1:12">
      <c r="A53" s="80" t="s">
        <v>224</v>
      </c>
      <c r="B53" s="81"/>
      <c r="C53" s="81"/>
      <c r="D53" s="81"/>
      <c r="E53" s="81"/>
      <c r="F53" s="81"/>
      <c r="G53" s="81"/>
      <c r="H53" s="81"/>
      <c r="I53" s="81"/>
      <c r="J53" s="82"/>
      <c r="K53" s="81"/>
    </row>
    <row r="54" spans="1:12">
      <c r="A54" s="80"/>
      <c r="B54" s="81" t="s">
        <v>225</v>
      </c>
      <c r="C54" s="81" t="s">
        <v>226</v>
      </c>
      <c r="D54" s="81" t="s">
        <v>227</v>
      </c>
      <c r="E54" s="81"/>
      <c r="F54" s="81"/>
      <c r="G54" s="81"/>
      <c r="H54" s="81"/>
      <c r="I54" s="81"/>
      <c r="J54" s="82"/>
      <c r="K54" s="107" t="s">
        <v>397</v>
      </c>
      <c r="L54" s="2" t="s">
        <v>395</v>
      </c>
    </row>
    <row r="55" spans="1:12">
      <c r="A55" s="80" t="s">
        <v>228</v>
      </c>
      <c r="B55" s="104">
        <v>23.704899999999999</v>
      </c>
      <c r="C55" s="104">
        <v>3.7565200000000001</v>
      </c>
      <c r="D55" s="81">
        <v>61</v>
      </c>
      <c r="E55" s="81"/>
      <c r="F55" s="81"/>
      <c r="G55" s="81"/>
      <c r="H55" s="81"/>
      <c r="I55" s="81"/>
      <c r="J55" s="82"/>
      <c r="K55" s="81" t="str">
        <f>A55</f>
        <v>SciIdent_Most</v>
      </c>
      <c r="L55" s="1" t="s">
        <v>396</v>
      </c>
    </row>
    <row r="56" spans="1:12">
      <c r="A56" s="80" t="s">
        <v>229</v>
      </c>
      <c r="B56" s="104">
        <v>41.016399999999997</v>
      </c>
      <c r="C56" s="104">
        <v>5.7372800000000002</v>
      </c>
      <c r="D56" s="81">
        <v>61</v>
      </c>
      <c r="E56" s="81"/>
      <c r="F56" s="81"/>
      <c r="G56" s="81"/>
      <c r="H56" s="81"/>
      <c r="I56" s="81"/>
      <c r="J56" s="82"/>
      <c r="K56" s="81" t="str">
        <f t="shared" ref="K56:K58" si="1">A56</f>
        <v>SE_Total</v>
      </c>
      <c r="L56" s="1" t="s">
        <v>333</v>
      </c>
    </row>
    <row r="57" spans="1:12">
      <c r="A57" s="80" t="s">
        <v>230</v>
      </c>
      <c r="B57" s="104">
        <v>12.082000000000001</v>
      </c>
      <c r="C57" s="104">
        <v>2.4582899999999999</v>
      </c>
      <c r="D57" s="81">
        <v>61</v>
      </c>
      <c r="E57" s="81"/>
      <c r="F57" s="81"/>
      <c r="G57" s="81"/>
      <c r="H57" s="81"/>
      <c r="I57" s="81"/>
      <c r="J57" s="82"/>
      <c r="K57" s="81" t="str">
        <f t="shared" si="1"/>
        <v>AIAN_Ident_Most</v>
      </c>
      <c r="L57" s="1" t="s">
        <v>335</v>
      </c>
    </row>
    <row r="58" spans="1:12">
      <c r="A58" s="80" t="s">
        <v>231</v>
      </c>
      <c r="B58" s="104">
        <v>21.983599999999999</v>
      </c>
      <c r="C58" s="104">
        <v>4.0722300000000002</v>
      </c>
      <c r="D58" s="81">
        <v>61</v>
      </c>
      <c r="E58" s="81"/>
      <c r="F58" s="81"/>
      <c r="G58" s="81"/>
      <c r="H58" s="81"/>
      <c r="I58" s="81"/>
      <c r="J58" s="82"/>
      <c r="K58" s="81" t="str">
        <f t="shared" si="1"/>
        <v>Ment_Most</v>
      </c>
      <c r="L58" s="1" t="s">
        <v>398</v>
      </c>
    </row>
    <row r="59" spans="1:12">
      <c r="A59" s="80"/>
      <c r="B59" s="81"/>
      <c r="C59" s="81"/>
      <c r="D59" s="81"/>
      <c r="E59" s="81"/>
      <c r="F59" s="81"/>
      <c r="G59" s="81"/>
      <c r="H59" s="81"/>
      <c r="I59" s="81"/>
      <c r="J59" s="82"/>
      <c r="K59" s="81"/>
    </row>
    <row r="60" spans="1:12">
      <c r="A60" s="80"/>
      <c r="B60" s="81"/>
      <c r="C60" s="81"/>
      <c r="D60" s="81"/>
      <c r="E60" s="81"/>
      <c r="F60" s="81"/>
      <c r="G60" s="81"/>
      <c r="H60" s="81"/>
      <c r="I60" s="81"/>
      <c r="J60" s="82"/>
      <c r="K60" s="81"/>
    </row>
    <row r="61" spans="1:12">
      <c r="A61" s="80"/>
      <c r="B61" s="81"/>
      <c r="C61" s="81"/>
      <c r="D61" s="81"/>
      <c r="E61" s="81"/>
      <c r="F61" s="81"/>
      <c r="G61" s="81"/>
      <c r="H61" s="81"/>
      <c r="I61" s="81"/>
      <c r="J61" s="82"/>
      <c r="K61" s="81"/>
    </row>
    <row r="62" spans="1:12">
      <c r="A62" s="80" t="s">
        <v>232</v>
      </c>
      <c r="B62" s="81"/>
      <c r="C62" s="81"/>
      <c r="D62" s="81"/>
      <c r="E62" s="81"/>
      <c r="F62" s="81"/>
      <c r="G62" s="81"/>
      <c r="H62" s="81"/>
      <c r="I62" s="81"/>
      <c r="J62" s="82"/>
      <c r="K62" s="81"/>
    </row>
    <row r="63" spans="1:12">
      <c r="A63" s="80"/>
      <c r="B63" s="81"/>
      <c r="C63" s="81" t="s">
        <v>228</v>
      </c>
      <c r="D63" s="81" t="s">
        <v>229</v>
      </c>
      <c r="E63" s="81" t="s">
        <v>230</v>
      </c>
      <c r="F63" s="81" t="s">
        <v>231</v>
      </c>
      <c r="G63" s="81"/>
      <c r="H63" s="81"/>
      <c r="I63" s="81"/>
      <c r="J63" s="82"/>
      <c r="K63" s="81"/>
    </row>
    <row r="64" spans="1:12">
      <c r="A64" s="80" t="s">
        <v>233</v>
      </c>
      <c r="B64" s="81" t="s">
        <v>228</v>
      </c>
      <c r="C64" s="81">
        <v>1</v>
      </c>
      <c r="D64" s="81">
        <v>0.55200000000000005</v>
      </c>
      <c r="E64" s="81">
        <v>0.35299999999999998</v>
      </c>
      <c r="F64" s="81">
        <v>0.22</v>
      </c>
      <c r="G64" s="81"/>
      <c r="H64" s="81"/>
      <c r="I64" s="81"/>
      <c r="J64" s="82"/>
      <c r="K64" s="81"/>
    </row>
    <row r="65" spans="1:11">
      <c r="A65" s="80"/>
      <c r="B65" s="81" t="s">
        <v>229</v>
      </c>
      <c r="C65" s="81">
        <v>0.55200000000000005</v>
      </c>
      <c r="D65" s="81">
        <v>1</v>
      </c>
      <c r="E65" s="81">
        <v>0.222</v>
      </c>
      <c r="F65" s="81">
        <v>0.17</v>
      </c>
      <c r="G65" s="81"/>
      <c r="H65" s="81"/>
      <c r="I65" s="81"/>
      <c r="J65" s="82"/>
      <c r="K65" s="81"/>
    </row>
    <row r="66" spans="1:11">
      <c r="A66" s="80"/>
      <c r="B66" s="81" t="s">
        <v>230</v>
      </c>
      <c r="C66" s="81">
        <v>0.35299999999999998</v>
      </c>
      <c r="D66" s="81">
        <v>0.222</v>
      </c>
      <c r="E66" s="81">
        <v>1</v>
      </c>
      <c r="F66" s="81">
        <v>0.28999999999999998</v>
      </c>
      <c r="G66" s="81"/>
      <c r="H66" s="81"/>
      <c r="I66" s="81"/>
      <c r="J66" s="82"/>
      <c r="K66" s="81"/>
    </row>
    <row r="67" spans="1:11">
      <c r="A67" s="80"/>
      <c r="B67" s="81" t="s">
        <v>231</v>
      </c>
      <c r="C67" s="81">
        <v>0.22</v>
      </c>
      <c r="D67" s="81">
        <v>0.17</v>
      </c>
      <c r="E67" s="81">
        <v>0.28999999999999998</v>
      </c>
      <c r="F67" s="81">
        <v>1</v>
      </c>
      <c r="G67" s="81"/>
      <c r="H67" s="81"/>
      <c r="I67" s="81"/>
      <c r="J67" s="82"/>
      <c r="K67" s="81"/>
    </row>
    <row r="68" spans="1:11">
      <c r="A68" s="80" t="s">
        <v>234</v>
      </c>
      <c r="B68" s="81" t="s">
        <v>228</v>
      </c>
      <c r="C68" s="81" t="s">
        <v>235</v>
      </c>
      <c r="D68" s="81">
        <v>0</v>
      </c>
      <c r="E68" s="81">
        <v>3.0000000000000001E-3</v>
      </c>
      <c r="F68" s="81">
        <v>4.3999999999999997E-2</v>
      </c>
      <c r="G68" s="81"/>
      <c r="H68" s="81"/>
      <c r="I68" s="81"/>
      <c r="J68" s="82"/>
      <c r="K68" s="81"/>
    </row>
    <row r="69" spans="1:11">
      <c r="A69" s="80"/>
      <c r="B69" s="81" t="s">
        <v>229</v>
      </c>
      <c r="C69" s="81">
        <v>0</v>
      </c>
      <c r="D69" s="81" t="s">
        <v>235</v>
      </c>
      <c r="E69" s="81">
        <v>4.2999999999999997E-2</v>
      </c>
      <c r="F69" s="81">
        <v>9.5000000000000001E-2</v>
      </c>
      <c r="G69" s="81"/>
      <c r="H69" s="81"/>
      <c r="I69" s="81"/>
      <c r="J69" s="82"/>
      <c r="K69" s="81"/>
    </row>
    <row r="70" spans="1:11">
      <c r="A70" s="80"/>
      <c r="B70" s="81" t="s">
        <v>230</v>
      </c>
      <c r="C70" s="81">
        <v>3.0000000000000001E-3</v>
      </c>
      <c r="D70" s="81">
        <v>4.2999999999999997E-2</v>
      </c>
      <c r="E70" s="81" t="s">
        <v>235</v>
      </c>
      <c r="F70" s="81">
        <v>1.2E-2</v>
      </c>
      <c r="G70" s="81"/>
      <c r="H70" s="81"/>
      <c r="I70" s="81"/>
      <c r="J70" s="82"/>
      <c r="K70" s="81"/>
    </row>
    <row r="71" spans="1:11">
      <c r="A71" s="80"/>
      <c r="B71" s="81" t="s">
        <v>231</v>
      </c>
      <c r="C71" s="81">
        <v>4.3999999999999997E-2</v>
      </c>
      <c r="D71" s="81">
        <v>9.5000000000000001E-2</v>
      </c>
      <c r="E71" s="81">
        <v>1.2E-2</v>
      </c>
      <c r="F71" s="81" t="s">
        <v>235</v>
      </c>
      <c r="G71" s="81"/>
      <c r="H71" s="81"/>
      <c r="I71" s="81"/>
      <c r="J71" s="82"/>
      <c r="K71" s="81"/>
    </row>
    <row r="72" spans="1:11">
      <c r="A72" s="80" t="s">
        <v>227</v>
      </c>
      <c r="B72" s="81" t="s">
        <v>228</v>
      </c>
      <c r="C72" s="81">
        <v>61</v>
      </c>
      <c r="D72" s="81">
        <v>61</v>
      </c>
      <c r="E72" s="81">
        <v>61</v>
      </c>
      <c r="F72" s="81">
        <v>61</v>
      </c>
      <c r="G72" s="81"/>
      <c r="H72" s="81"/>
      <c r="I72" s="81"/>
      <c r="J72" s="82"/>
      <c r="K72" s="81"/>
    </row>
    <row r="73" spans="1:11">
      <c r="A73" s="80"/>
      <c r="B73" s="81" t="s">
        <v>229</v>
      </c>
      <c r="C73" s="81">
        <v>61</v>
      </c>
      <c r="D73" s="81">
        <v>61</v>
      </c>
      <c r="E73" s="81">
        <v>61</v>
      </c>
      <c r="F73" s="81">
        <v>61</v>
      </c>
      <c r="G73" s="81"/>
      <c r="H73" s="81"/>
      <c r="I73" s="81"/>
      <c r="J73" s="82"/>
      <c r="K73" s="81"/>
    </row>
    <row r="74" spans="1:11">
      <c r="A74" s="80"/>
      <c r="B74" s="81" t="s">
        <v>230</v>
      </c>
      <c r="C74" s="81">
        <v>61</v>
      </c>
      <c r="D74" s="81">
        <v>61</v>
      </c>
      <c r="E74" s="81">
        <v>61</v>
      </c>
      <c r="F74" s="81">
        <v>61</v>
      </c>
      <c r="G74" s="81"/>
      <c r="H74" s="81"/>
      <c r="I74" s="81"/>
      <c r="J74" s="82"/>
      <c r="K74" s="81"/>
    </row>
    <row r="75" spans="1:11">
      <c r="A75" s="80"/>
      <c r="B75" s="81" t="s">
        <v>231</v>
      </c>
      <c r="C75" s="81">
        <v>61</v>
      </c>
      <c r="D75" s="81">
        <v>61</v>
      </c>
      <c r="E75" s="81">
        <v>61</v>
      </c>
      <c r="F75" s="81">
        <v>61</v>
      </c>
      <c r="G75" s="81"/>
      <c r="H75" s="81"/>
      <c r="I75" s="81"/>
      <c r="J75" s="82"/>
      <c r="K75" s="81"/>
    </row>
    <row r="76" spans="1:11">
      <c r="A76" s="80"/>
      <c r="B76" s="81"/>
      <c r="C76" s="81"/>
      <c r="D76" s="81"/>
      <c r="E76" s="81"/>
      <c r="F76" s="81"/>
      <c r="G76" s="81"/>
      <c r="H76" s="81"/>
      <c r="I76" s="81"/>
      <c r="J76" s="82"/>
      <c r="K76" s="81"/>
    </row>
    <row r="77" spans="1:11">
      <c r="A77" s="80"/>
      <c r="B77" s="81"/>
      <c r="C77" s="81"/>
      <c r="D77" s="81"/>
      <c r="E77" s="81"/>
      <c r="F77" s="81"/>
      <c r="G77" s="81"/>
      <c r="H77" s="81"/>
      <c r="I77" s="81"/>
      <c r="J77" s="82"/>
      <c r="K77" s="81"/>
    </row>
    <row r="78" spans="1:11">
      <c r="A78" s="80"/>
      <c r="B78" s="81"/>
      <c r="C78" s="81"/>
      <c r="D78" s="81"/>
      <c r="E78" s="81"/>
      <c r="F78" s="81"/>
      <c r="G78" s="81"/>
      <c r="H78" s="81"/>
      <c r="I78" s="81"/>
      <c r="J78" s="82"/>
      <c r="K78" s="81"/>
    </row>
    <row r="79" spans="1:11">
      <c r="A79" s="80" t="s">
        <v>236</v>
      </c>
      <c r="B79" s="81"/>
      <c r="C79" s="81"/>
      <c r="D79" s="81"/>
      <c r="E79" s="81"/>
      <c r="F79" s="81"/>
      <c r="G79" s="81"/>
      <c r="H79" s="81"/>
      <c r="I79" s="81"/>
      <c r="J79" s="82"/>
      <c r="K79" s="81"/>
    </row>
    <row r="80" spans="1:11">
      <c r="A80" s="80" t="s">
        <v>237</v>
      </c>
      <c r="B80" s="81" t="s">
        <v>238</v>
      </c>
      <c r="C80" s="81" t="s">
        <v>239</v>
      </c>
      <c r="D80" s="81" t="s">
        <v>240</v>
      </c>
      <c r="E80" s="81"/>
      <c r="F80" s="81"/>
      <c r="G80" s="81"/>
      <c r="H80" s="81"/>
      <c r="I80" s="81"/>
      <c r="J80" s="82"/>
      <c r="K80" s="81"/>
    </row>
    <row r="81" spans="1:12">
      <c r="A81" s="80">
        <v>1</v>
      </c>
      <c r="B81" s="81" t="s">
        <v>241</v>
      </c>
      <c r="C81" s="81" t="s">
        <v>235</v>
      </c>
      <c r="D81" s="81" t="s">
        <v>242</v>
      </c>
      <c r="E81" s="81"/>
      <c r="F81" s="81"/>
      <c r="G81" s="81"/>
      <c r="H81" s="81"/>
      <c r="I81" s="81"/>
      <c r="J81" s="82"/>
      <c r="K81" s="81"/>
    </row>
    <row r="82" spans="1:12">
      <c r="A82" s="80">
        <v>2</v>
      </c>
      <c r="B82" s="81" t="s">
        <v>243</v>
      </c>
      <c r="C82" s="81" t="s">
        <v>235</v>
      </c>
      <c r="D82" s="81" t="s">
        <v>242</v>
      </c>
      <c r="E82" s="81"/>
      <c r="F82" s="81"/>
      <c r="G82" s="81"/>
      <c r="H82" s="81"/>
      <c r="I82" s="81"/>
      <c r="J82" s="82"/>
      <c r="K82" s="81"/>
    </row>
    <row r="83" spans="1:12">
      <c r="A83" s="80">
        <v>3</v>
      </c>
      <c r="B83" s="81" t="s">
        <v>244</v>
      </c>
      <c r="C83" s="81" t="s">
        <v>235</v>
      </c>
      <c r="D83" s="81" t="s">
        <v>242</v>
      </c>
      <c r="E83" s="81"/>
      <c r="F83" s="81"/>
      <c r="G83" s="81"/>
      <c r="H83" s="81"/>
      <c r="I83" s="81"/>
      <c r="J83" s="82"/>
      <c r="K83" s="81"/>
    </row>
    <row r="84" spans="1:12">
      <c r="A84" s="80" t="s">
        <v>245</v>
      </c>
      <c r="B84" s="81"/>
      <c r="C84" s="81"/>
      <c r="D84" s="81"/>
      <c r="E84" s="81"/>
      <c r="F84" s="81"/>
      <c r="G84" s="81"/>
      <c r="H84" s="81"/>
      <c r="I84" s="81"/>
      <c r="J84" s="82"/>
      <c r="K84" s="81"/>
    </row>
    <row r="85" spans="1:12">
      <c r="A85" s="80" t="s">
        <v>246</v>
      </c>
      <c r="B85" s="81"/>
      <c r="C85" s="81"/>
      <c r="D85" s="81"/>
      <c r="E85" s="81"/>
      <c r="F85" s="81"/>
      <c r="G85" s="81"/>
      <c r="H85" s="81"/>
      <c r="I85" s="81"/>
      <c r="J85" s="82"/>
      <c r="K85" s="81"/>
    </row>
    <row r="86" spans="1:12">
      <c r="A86" s="80"/>
      <c r="B86" s="81"/>
      <c r="C86" s="81"/>
      <c r="D86" s="81"/>
      <c r="E86" s="81"/>
      <c r="F86" s="81"/>
      <c r="G86" s="81"/>
      <c r="H86" s="81"/>
      <c r="I86" s="81"/>
      <c r="J86" s="82"/>
      <c r="K86" s="81"/>
    </row>
    <row r="87" spans="1:12">
      <c r="A87" s="80"/>
      <c r="B87" s="81"/>
      <c r="C87" s="81"/>
      <c r="D87" s="81"/>
      <c r="E87" s="81"/>
      <c r="F87" s="81"/>
      <c r="G87" s="81"/>
      <c r="H87" s="81"/>
      <c r="I87" s="81"/>
      <c r="J87" s="82"/>
      <c r="K87" s="81"/>
    </row>
    <row r="88" spans="1:12">
      <c r="A88" s="80"/>
      <c r="B88" s="81"/>
      <c r="C88" s="81"/>
      <c r="D88" s="81"/>
      <c r="E88" s="81"/>
      <c r="F88" s="81"/>
      <c r="G88" s="81"/>
      <c r="H88" s="81"/>
      <c r="I88" s="81"/>
      <c r="J88" s="82"/>
      <c r="K88" s="81"/>
    </row>
    <row r="89" spans="1:12">
      <c r="A89" s="80" t="s">
        <v>249</v>
      </c>
      <c r="B89" s="81"/>
      <c r="C89" s="81"/>
      <c r="D89" s="81"/>
      <c r="E89" s="81"/>
      <c r="F89" s="81"/>
      <c r="G89" s="81"/>
      <c r="H89" s="81"/>
      <c r="I89" s="81"/>
      <c r="J89" s="82"/>
      <c r="K89" s="81"/>
    </row>
    <row r="90" spans="1:12">
      <c r="A90" s="80" t="s">
        <v>237</v>
      </c>
      <c r="B90" s="81" t="s">
        <v>162</v>
      </c>
      <c r="C90" s="81" t="s">
        <v>285</v>
      </c>
      <c r="D90" s="81" t="s">
        <v>286</v>
      </c>
      <c r="E90" s="81" t="s">
        <v>287</v>
      </c>
      <c r="F90" s="81" t="s">
        <v>288</v>
      </c>
      <c r="G90" s="81"/>
      <c r="H90" s="81"/>
      <c r="I90" s="81"/>
      <c r="J90" s="82"/>
      <c r="K90" s="81"/>
    </row>
    <row r="91" spans="1:12">
      <c r="A91" s="80"/>
      <c r="B91" s="81"/>
      <c r="C91" s="81"/>
      <c r="D91" s="81"/>
      <c r="E91" s="81"/>
      <c r="F91" s="81" t="s">
        <v>289</v>
      </c>
      <c r="G91" s="81" t="s">
        <v>290</v>
      </c>
      <c r="H91" s="81" t="s">
        <v>291</v>
      </c>
      <c r="I91" s="81" t="s">
        <v>292</v>
      </c>
      <c r="J91" s="82" t="s">
        <v>293</v>
      </c>
      <c r="K91" s="81"/>
    </row>
    <row r="92" spans="1:12">
      <c r="A92" s="80">
        <v>1</v>
      </c>
      <c r="B92" s="81" t="s">
        <v>294</v>
      </c>
      <c r="C92" s="81">
        <v>0.30499999999999999</v>
      </c>
      <c r="D92" s="104">
        <v>0.29299999999999998</v>
      </c>
      <c r="E92" s="81">
        <v>3.1578499999999998</v>
      </c>
      <c r="F92" s="81">
        <v>0.30499999999999999</v>
      </c>
      <c r="G92" s="81">
        <v>25.907</v>
      </c>
      <c r="H92" s="81">
        <v>1</v>
      </c>
      <c r="I92" s="81">
        <v>59</v>
      </c>
      <c r="J92" s="101">
        <v>0</v>
      </c>
      <c r="K92" s="95" t="str">
        <f>IF(J92&lt;0.01,"p &lt; .01",(IF(J92&lt;0.05,"p &lt; .05","p &gt; .05")))</f>
        <v>p &lt; .01</v>
      </c>
      <c r="L92" s="95" t="str">
        <f>IF(J92&lt;0.05,"explained","did not explain")</f>
        <v>explained</v>
      </c>
    </row>
    <row r="93" spans="1:12">
      <c r="A93" s="80">
        <v>2</v>
      </c>
      <c r="B93" s="81" t="s">
        <v>295</v>
      </c>
      <c r="C93" s="81">
        <v>0.36099999999999999</v>
      </c>
      <c r="D93" s="104">
        <v>0.33900000000000002</v>
      </c>
      <c r="E93" s="81">
        <v>3.0546199999999999</v>
      </c>
      <c r="F93" s="81">
        <v>5.6000000000000001E-2</v>
      </c>
      <c r="G93" s="81">
        <v>5.0549999999999997</v>
      </c>
      <c r="H93" s="81">
        <v>1</v>
      </c>
      <c r="I93" s="81">
        <v>58</v>
      </c>
      <c r="J93" s="82">
        <v>2.8000000000000001E-2</v>
      </c>
      <c r="K93" s="95" t="str">
        <f t="shared" ref="K93:K94" si="2">IF(J93&lt;0.01,"p &lt; .01",(IF(J93&lt;0.05,"p &lt; .05","p &gt; .05")))</f>
        <v>p &lt; .05</v>
      </c>
      <c r="L93" s="95" t="str">
        <f t="shared" ref="L93:L94" si="3">IF(J93&lt;0.05,"explained","did not explain")</f>
        <v>explained</v>
      </c>
    </row>
    <row r="94" spans="1:12">
      <c r="A94" s="80">
        <v>3</v>
      </c>
      <c r="B94" s="81" t="s">
        <v>296</v>
      </c>
      <c r="C94" s="81">
        <v>0.36499999999999999</v>
      </c>
      <c r="D94" s="104">
        <v>0.33200000000000002</v>
      </c>
      <c r="E94" s="81">
        <v>3.0700400000000001</v>
      </c>
      <c r="F94" s="81">
        <v>5.0000000000000001E-3</v>
      </c>
      <c r="G94" s="81">
        <v>0.41899999999999998</v>
      </c>
      <c r="H94" s="81">
        <v>1</v>
      </c>
      <c r="I94" s="81">
        <v>57</v>
      </c>
      <c r="J94" s="82">
        <v>0.52</v>
      </c>
      <c r="K94" s="95" t="str">
        <f t="shared" si="2"/>
        <v>p &gt; .05</v>
      </c>
      <c r="L94" s="95" t="str">
        <f t="shared" si="3"/>
        <v>did not explain</v>
      </c>
    </row>
    <row r="95" spans="1:12">
      <c r="A95" s="80" t="s">
        <v>297</v>
      </c>
      <c r="B95" s="81"/>
      <c r="C95" s="81"/>
      <c r="D95" s="81"/>
      <c r="E95" s="81"/>
      <c r="F95" s="81"/>
      <c r="G95" s="81"/>
      <c r="H95" s="81"/>
      <c r="I95" s="81"/>
      <c r="J95" s="82"/>
      <c r="K95" s="81"/>
    </row>
    <row r="96" spans="1:12">
      <c r="A96" s="80" t="s">
        <v>298</v>
      </c>
      <c r="B96" s="81"/>
      <c r="C96" s="81"/>
      <c r="D96" s="81"/>
      <c r="E96" s="81"/>
      <c r="F96" s="81"/>
      <c r="G96" s="81"/>
      <c r="H96" s="81"/>
      <c r="I96" s="81"/>
      <c r="J96" s="82"/>
      <c r="K96" s="81"/>
    </row>
    <row r="97" spans="1:11">
      <c r="A97" s="80" t="s">
        <v>299</v>
      </c>
      <c r="B97" s="81"/>
      <c r="C97" s="81"/>
      <c r="D97" s="81"/>
      <c r="E97" s="81"/>
      <c r="F97" s="81"/>
      <c r="G97" s="81"/>
      <c r="H97" s="81"/>
      <c r="I97" s="81"/>
      <c r="J97" s="82"/>
      <c r="K97" s="81"/>
    </row>
    <row r="98" spans="1:11">
      <c r="A98" s="80"/>
      <c r="B98" s="81"/>
      <c r="C98" s="81"/>
      <c r="D98" s="81"/>
      <c r="E98" s="81"/>
      <c r="F98" s="81"/>
      <c r="G98" s="81"/>
      <c r="H98" s="81"/>
      <c r="I98" s="81"/>
      <c r="J98" s="82"/>
      <c r="K98" s="81"/>
    </row>
    <row r="99" spans="1:11">
      <c r="A99" s="80"/>
      <c r="B99" s="81"/>
      <c r="C99" s="81"/>
      <c r="D99" s="81"/>
      <c r="E99" s="81"/>
      <c r="F99" s="81"/>
      <c r="G99" s="81"/>
      <c r="H99" s="81"/>
      <c r="I99" s="81"/>
      <c r="J99" s="82"/>
      <c r="K99" s="81"/>
    </row>
    <row r="100" spans="1:11">
      <c r="A100" s="80"/>
      <c r="B100" s="81"/>
      <c r="C100" s="81"/>
      <c r="D100" s="81"/>
      <c r="E100" s="81"/>
      <c r="F100" s="81"/>
      <c r="G100" s="81"/>
      <c r="H100" s="81"/>
      <c r="I100" s="81"/>
      <c r="J100" s="82"/>
      <c r="K100" s="81"/>
    </row>
    <row r="101" spans="1:11">
      <c r="A101" s="80" t="s">
        <v>328</v>
      </c>
      <c r="B101" s="81"/>
      <c r="C101" s="81"/>
      <c r="D101" s="81"/>
      <c r="E101" s="81"/>
      <c r="F101" s="81"/>
      <c r="G101" s="81"/>
      <c r="H101" s="81"/>
      <c r="I101" s="81"/>
      <c r="J101" s="82"/>
      <c r="K101" s="81"/>
    </row>
    <row r="102" spans="1:11">
      <c r="A102" s="80" t="s">
        <v>237</v>
      </c>
      <c r="B102" s="81"/>
      <c r="C102" s="81" t="s">
        <v>300</v>
      </c>
      <c r="D102" s="81" t="s">
        <v>301</v>
      </c>
      <c r="E102" s="81" t="s">
        <v>302</v>
      </c>
      <c r="F102" s="81" t="s">
        <v>303</v>
      </c>
      <c r="G102" s="81" t="s">
        <v>304</v>
      </c>
      <c r="H102" s="81"/>
      <c r="I102" s="81"/>
      <c r="J102" s="82"/>
      <c r="K102" s="81"/>
    </row>
    <row r="103" spans="1:11">
      <c r="A103" s="80">
        <v>1</v>
      </c>
      <c r="B103" s="81" t="s">
        <v>247</v>
      </c>
      <c r="C103" s="81">
        <v>258.33999999999997</v>
      </c>
      <c r="D103" s="104">
        <v>1</v>
      </c>
      <c r="E103" s="81">
        <v>258.33999999999997</v>
      </c>
      <c r="F103" s="104">
        <v>25.907</v>
      </c>
      <c r="G103" s="98">
        <v>0</v>
      </c>
      <c r="J103" s="82"/>
      <c r="K103" s="95" t="str">
        <f>IF(G103&lt;0.01,"p &lt; .01",(IF(G103&lt;0.05,"p &lt; .05","p &gt; .05")))</f>
        <v>p &lt; .01</v>
      </c>
    </row>
    <row r="104" spans="1:11">
      <c r="A104" s="80"/>
      <c r="B104" s="81" t="s">
        <v>305</v>
      </c>
      <c r="C104" s="81">
        <v>588.34799999999996</v>
      </c>
      <c r="D104" s="104">
        <v>59</v>
      </c>
      <c r="E104" s="81">
        <v>9.9719999999999995</v>
      </c>
      <c r="F104" s="81"/>
      <c r="G104" s="81"/>
      <c r="J104" s="82"/>
      <c r="K104" s="99"/>
    </row>
    <row r="105" spans="1:11">
      <c r="A105" s="80"/>
      <c r="B105" s="81" t="s">
        <v>306</v>
      </c>
      <c r="C105" s="81">
        <v>846.68899999999996</v>
      </c>
      <c r="D105" s="81">
        <v>60</v>
      </c>
      <c r="E105" s="81"/>
      <c r="F105" s="81"/>
      <c r="G105" s="81"/>
      <c r="J105" s="82"/>
      <c r="K105" s="99"/>
    </row>
    <row r="106" spans="1:11">
      <c r="A106" s="80">
        <v>2</v>
      </c>
      <c r="B106" s="81" t="s">
        <v>247</v>
      </c>
      <c r="C106" s="81">
        <v>305.50700000000001</v>
      </c>
      <c r="D106" s="104">
        <v>2</v>
      </c>
      <c r="E106" s="81">
        <v>152.75399999999999</v>
      </c>
      <c r="F106" s="104">
        <v>16.370999999999999</v>
      </c>
      <c r="G106" s="98">
        <v>0</v>
      </c>
      <c r="J106" s="82"/>
      <c r="K106" s="95" t="str">
        <f>IF(G106&lt;0.01,"p &lt; .01",(IF(G106&lt;0.05,"p &lt; .05","p &gt; .05")))</f>
        <v>p &lt; .01</v>
      </c>
    </row>
    <row r="107" spans="1:11">
      <c r="A107" s="80"/>
      <c r="B107" s="81" t="s">
        <v>305</v>
      </c>
      <c r="C107" s="81">
        <v>541.18100000000004</v>
      </c>
      <c r="D107" s="104">
        <v>58</v>
      </c>
      <c r="E107" s="81">
        <v>9.3309999999999995</v>
      </c>
      <c r="F107" s="81"/>
      <c r="G107" s="81"/>
      <c r="J107" s="82"/>
      <c r="K107" s="99"/>
    </row>
    <row r="108" spans="1:11">
      <c r="A108" s="80"/>
      <c r="B108" s="81" t="s">
        <v>306</v>
      </c>
      <c r="C108" s="81">
        <v>846.68899999999996</v>
      </c>
      <c r="D108" s="81">
        <v>60</v>
      </c>
      <c r="E108" s="81"/>
      <c r="F108" s="81"/>
      <c r="G108" s="81"/>
      <c r="J108" s="82"/>
      <c r="K108" s="99"/>
    </row>
    <row r="109" spans="1:11">
      <c r="A109" s="80">
        <v>3</v>
      </c>
      <c r="B109" s="81" t="s">
        <v>247</v>
      </c>
      <c r="C109" s="81">
        <v>309.45600000000002</v>
      </c>
      <c r="D109" s="104">
        <v>3</v>
      </c>
      <c r="E109" s="81">
        <v>103.152</v>
      </c>
      <c r="F109" s="104">
        <v>10.944000000000001</v>
      </c>
      <c r="G109" s="98">
        <v>0</v>
      </c>
      <c r="J109" s="82"/>
      <c r="K109" s="95" t="str">
        <f>IF(G109&lt;0.01,"p &lt; .01",(IF(G109&lt;0.05,"p &lt; .05","p &gt; .05")))</f>
        <v>p &lt; .01</v>
      </c>
    </row>
    <row r="110" spans="1:11">
      <c r="A110" s="80"/>
      <c r="B110" s="81" t="s">
        <v>305</v>
      </c>
      <c r="C110" s="81">
        <v>537.23299999999995</v>
      </c>
      <c r="D110" s="104">
        <v>57</v>
      </c>
      <c r="E110" s="81">
        <v>9.4250000000000007</v>
      </c>
      <c r="F110" s="81"/>
      <c r="G110" s="81"/>
      <c r="H110" s="99"/>
      <c r="J110" s="82"/>
      <c r="K110" s="81"/>
    </row>
    <row r="111" spans="1:11" ht="15" customHeight="1">
      <c r="A111" s="80"/>
      <c r="B111" s="81" t="s">
        <v>306</v>
      </c>
      <c r="C111" s="81">
        <v>846.68899999999996</v>
      </c>
      <c r="D111" s="81">
        <v>60</v>
      </c>
      <c r="E111" s="81"/>
      <c r="F111" s="81"/>
      <c r="G111" s="123" t="s">
        <v>345</v>
      </c>
      <c r="H111" s="99"/>
      <c r="J111" s="82"/>
      <c r="K111" s="81"/>
    </row>
    <row r="112" spans="1:11">
      <c r="A112" s="80" t="s">
        <v>245</v>
      </c>
      <c r="B112" s="81"/>
      <c r="C112" s="81"/>
      <c r="D112" s="81"/>
      <c r="E112" s="81"/>
      <c r="F112" s="81"/>
      <c r="G112" s="123"/>
      <c r="H112" s="81"/>
      <c r="I112" s="81"/>
      <c r="J112" s="82"/>
      <c r="K112" s="81"/>
    </row>
    <row r="113" spans="1:11">
      <c r="A113" s="80" t="s">
        <v>307</v>
      </c>
      <c r="B113" s="81"/>
      <c r="C113" s="81"/>
      <c r="D113" s="81"/>
      <c r="E113" s="81"/>
      <c r="F113" s="81"/>
      <c r="G113" s="123"/>
      <c r="H113" s="81"/>
      <c r="I113" s="81"/>
      <c r="J113" s="82"/>
      <c r="K113" s="81"/>
    </row>
    <row r="114" spans="1:11">
      <c r="A114" s="80" t="s">
        <v>308</v>
      </c>
      <c r="B114" s="81"/>
      <c r="C114" s="81"/>
      <c r="D114" s="81"/>
      <c r="E114" s="81"/>
      <c r="F114" s="81"/>
      <c r="G114" s="123"/>
      <c r="H114" s="81"/>
      <c r="I114" s="81"/>
      <c r="J114" s="82"/>
      <c r="K114" s="81"/>
    </row>
    <row r="115" spans="1:11">
      <c r="A115" s="80" t="s">
        <v>309</v>
      </c>
      <c r="B115" s="81"/>
      <c r="C115" s="81"/>
      <c r="D115" s="81"/>
      <c r="E115" s="81"/>
      <c r="F115" s="81"/>
      <c r="G115" s="123"/>
      <c r="H115" s="81"/>
      <c r="I115" s="81"/>
      <c r="J115" s="82"/>
      <c r="K115" s="81"/>
    </row>
    <row r="116" spans="1:11">
      <c r="A116" s="80"/>
      <c r="B116" s="81"/>
      <c r="C116" s="81"/>
      <c r="D116" s="81"/>
      <c r="E116" s="81"/>
      <c r="F116" s="81"/>
      <c r="G116" s="123"/>
      <c r="H116" s="81"/>
      <c r="I116" s="81"/>
      <c r="J116" s="82"/>
      <c r="K116" s="81"/>
    </row>
    <row r="117" spans="1:11">
      <c r="A117" s="80"/>
      <c r="B117" s="81"/>
      <c r="C117" s="81"/>
      <c r="D117" s="81"/>
      <c r="E117" s="81"/>
      <c r="F117" s="81"/>
      <c r="G117" s="100"/>
      <c r="H117" s="81"/>
      <c r="I117" s="81"/>
      <c r="J117" s="82"/>
      <c r="K117" s="81"/>
    </row>
    <row r="118" spans="1:11">
      <c r="A118" s="80"/>
      <c r="B118" s="81"/>
      <c r="C118" s="81"/>
      <c r="D118" s="81"/>
      <c r="E118" s="81"/>
      <c r="F118" s="81"/>
      <c r="G118" s="100"/>
      <c r="H118" s="81"/>
      <c r="I118" s="81"/>
      <c r="J118" s="82"/>
      <c r="K118" s="81"/>
    </row>
    <row r="119" spans="1:11">
      <c r="A119" s="80" t="s">
        <v>327</v>
      </c>
      <c r="B119" s="81"/>
      <c r="C119" s="81"/>
      <c r="D119" s="81"/>
      <c r="E119" s="81"/>
      <c r="F119" s="81"/>
      <c r="G119" s="100"/>
      <c r="H119" s="81"/>
      <c r="I119" s="81"/>
      <c r="J119" s="82"/>
      <c r="K119" s="81"/>
    </row>
    <row r="120" spans="1:11">
      <c r="A120" s="80" t="s">
        <v>237</v>
      </c>
      <c r="B120" s="81"/>
      <c r="C120" s="81" t="s">
        <v>310</v>
      </c>
      <c r="D120" s="81"/>
      <c r="E120" s="81" t="s">
        <v>311</v>
      </c>
      <c r="F120" s="81" t="s">
        <v>312</v>
      </c>
      <c r="G120" s="81" t="s">
        <v>304</v>
      </c>
      <c r="H120" s="81"/>
      <c r="I120" s="81"/>
      <c r="J120" s="82"/>
      <c r="K120" s="81"/>
    </row>
    <row r="121" spans="1:11">
      <c r="A121" s="80"/>
      <c r="B121" s="81"/>
      <c r="C121" s="81" t="s">
        <v>313</v>
      </c>
      <c r="D121" s="81" t="s">
        <v>314</v>
      </c>
      <c r="E121" s="81" t="s">
        <v>315</v>
      </c>
      <c r="F121" s="81"/>
      <c r="G121" s="81"/>
      <c r="H121" s="81"/>
      <c r="I121" s="81"/>
      <c r="J121" s="82"/>
      <c r="K121" s="81"/>
    </row>
    <row r="122" spans="1:11">
      <c r="A122" s="80">
        <v>1</v>
      </c>
      <c r="B122" s="81" t="s">
        <v>316</v>
      </c>
      <c r="C122" s="104">
        <v>8.8699999999999992</v>
      </c>
      <c r="D122" s="104">
        <v>2.9420000000000002</v>
      </c>
      <c r="E122" s="81"/>
      <c r="F122" s="104">
        <v>3.0150000000000001</v>
      </c>
      <c r="G122" s="81">
        <v>4.0000000000000001E-3</v>
      </c>
      <c r="I122" s="81"/>
      <c r="J122" s="82"/>
      <c r="K122" s="95" t="str">
        <f t="shared" ref="K122:K130" si="4">IF(G122&lt;0.01,"**",(IF(G122&lt;0.05,"*","")))</f>
        <v>**</v>
      </c>
    </row>
    <row r="123" spans="1:11">
      <c r="A123" s="80"/>
      <c r="B123" s="81" t="s">
        <v>229</v>
      </c>
      <c r="C123" s="104">
        <v>0.36199999999999999</v>
      </c>
      <c r="D123" s="104">
        <v>7.0999999999999994E-2</v>
      </c>
      <c r="E123" s="104">
        <v>0.55200000000000005</v>
      </c>
      <c r="F123" s="104">
        <v>5.09</v>
      </c>
      <c r="G123" s="81">
        <v>0</v>
      </c>
      <c r="I123" s="81"/>
      <c r="J123" s="82"/>
      <c r="K123" s="95" t="str">
        <f t="shared" si="4"/>
        <v>**</v>
      </c>
    </row>
    <row r="124" spans="1:11">
      <c r="A124" s="80">
        <v>2</v>
      </c>
      <c r="B124" s="81" t="s">
        <v>316</v>
      </c>
      <c r="C124" s="104">
        <v>5.8449999999999998</v>
      </c>
      <c r="D124" s="104">
        <v>3.1480000000000001</v>
      </c>
      <c r="E124" s="81"/>
      <c r="F124" s="104">
        <v>1.8560000000000001</v>
      </c>
      <c r="G124" s="81">
        <v>6.8000000000000005E-2</v>
      </c>
      <c r="I124" s="81"/>
      <c r="J124" s="82"/>
      <c r="K124" s="95" t="str">
        <f t="shared" si="4"/>
        <v/>
      </c>
    </row>
    <row r="125" spans="1:11">
      <c r="A125" s="80"/>
      <c r="B125" s="81" t="s">
        <v>229</v>
      </c>
      <c r="C125" s="104">
        <v>0.32600000000000001</v>
      </c>
      <c r="D125" s="104">
        <v>7.0000000000000007E-2</v>
      </c>
      <c r="E125" s="104">
        <v>0.499</v>
      </c>
      <c r="F125" s="104">
        <v>4.6310000000000002</v>
      </c>
      <c r="G125" s="81">
        <v>0</v>
      </c>
      <c r="I125" s="81"/>
      <c r="J125" s="82"/>
      <c r="K125" s="95" t="str">
        <f t="shared" si="4"/>
        <v>**</v>
      </c>
    </row>
    <row r="126" spans="1:11">
      <c r="A126" s="80"/>
      <c r="B126" s="81" t="s">
        <v>230</v>
      </c>
      <c r="C126" s="104">
        <v>0.37</v>
      </c>
      <c r="D126" s="104">
        <v>0.16500000000000001</v>
      </c>
      <c r="E126" s="104">
        <v>0.24199999999999999</v>
      </c>
      <c r="F126" s="104">
        <v>2.2480000000000002</v>
      </c>
      <c r="G126" s="81">
        <v>2.8000000000000001E-2</v>
      </c>
      <c r="I126" s="81"/>
      <c r="J126" s="82"/>
      <c r="K126" s="95" t="str">
        <f t="shared" si="4"/>
        <v>*</v>
      </c>
    </row>
    <row r="127" spans="1:11">
      <c r="A127" s="80">
        <v>3</v>
      </c>
      <c r="B127" s="81" t="s">
        <v>316</v>
      </c>
      <c r="C127" s="104">
        <v>4.9539999999999997</v>
      </c>
      <c r="D127" s="104">
        <v>3.4510000000000001</v>
      </c>
      <c r="E127" s="81"/>
      <c r="F127" s="104">
        <v>1.4359999999999999</v>
      </c>
      <c r="G127" s="81">
        <v>0.157</v>
      </c>
      <c r="I127" s="81"/>
      <c r="J127" s="82"/>
      <c r="K127" s="95" t="str">
        <f t="shared" si="4"/>
        <v/>
      </c>
    </row>
    <row r="128" spans="1:11">
      <c r="A128" s="80"/>
      <c r="B128" s="81" t="s">
        <v>229</v>
      </c>
      <c r="C128" s="104">
        <v>0.32100000000000001</v>
      </c>
      <c r="D128" s="104">
        <v>7.0999999999999994E-2</v>
      </c>
      <c r="E128" s="104">
        <v>0.49099999999999999</v>
      </c>
      <c r="F128" s="104">
        <v>4.5049999999999999</v>
      </c>
      <c r="G128" s="81">
        <v>0</v>
      </c>
      <c r="I128" s="81"/>
      <c r="J128" s="82"/>
      <c r="K128" s="95" t="str">
        <f t="shared" si="4"/>
        <v>**</v>
      </c>
    </row>
    <row r="129" spans="1:11">
      <c r="A129" s="80"/>
      <c r="B129" s="81" t="s">
        <v>230</v>
      </c>
      <c r="C129" s="104">
        <v>0.34100000000000003</v>
      </c>
      <c r="D129" s="104">
        <v>0.17100000000000001</v>
      </c>
      <c r="E129" s="104">
        <v>0.223</v>
      </c>
      <c r="F129" s="104">
        <v>1.9890000000000001</v>
      </c>
      <c r="G129" s="81">
        <v>5.1999999999999998E-2</v>
      </c>
      <c r="I129" s="81"/>
      <c r="J129" s="82"/>
      <c r="K129" s="95" t="str">
        <f t="shared" si="4"/>
        <v/>
      </c>
    </row>
    <row r="130" spans="1:11">
      <c r="A130" s="80"/>
      <c r="B130" s="81" t="s">
        <v>231</v>
      </c>
      <c r="C130" s="104">
        <v>6.6000000000000003E-2</v>
      </c>
      <c r="D130" s="104">
        <v>0.10199999999999999</v>
      </c>
      <c r="E130" s="104">
        <v>7.1999999999999995E-2</v>
      </c>
      <c r="F130" s="104">
        <v>0.64700000000000002</v>
      </c>
      <c r="G130" s="81">
        <v>0.52</v>
      </c>
      <c r="I130" s="81"/>
      <c r="J130" s="82"/>
      <c r="K130" s="95" t="str">
        <f t="shared" si="4"/>
        <v/>
      </c>
    </row>
    <row r="131" spans="1:11">
      <c r="A131" s="80" t="s">
        <v>245</v>
      </c>
      <c r="B131" s="81"/>
      <c r="C131" s="81"/>
      <c r="D131" s="81"/>
      <c r="E131" s="81"/>
      <c r="F131" s="81"/>
      <c r="G131" s="81"/>
      <c r="H131" s="81"/>
      <c r="I131" s="81"/>
      <c r="J131" s="82"/>
      <c r="K131" s="81"/>
    </row>
    <row r="132" spans="1:11">
      <c r="A132" s="80"/>
      <c r="B132" s="81"/>
      <c r="C132" s="81"/>
      <c r="D132" s="81"/>
      <c r="E132" s="81"/>
      <c r="F132" s="81"/>
      <c r="G132" s="81"/>
      <c r="H132" s="81"/>
      <c r="I132" s="81"/>
      <c r="J132" s="82"/>
      <c r="K132" s="81"/>
    </row>
    <row r="133" spans="1:11">
      <c r="A133" s="80"/>
      <c r="B133" s="81"/>
      <c r="C133" s="81"/>
      <c r="D133" s="81"/>
      <c r="E133" s="81"/>
      <c r="F133" s="81"/>
      <c r="G133" s="81"/>
      <c r="H133" s="81"/>
      <c r="I133" s="81"/>
      <c r="J133" s="82"/>
      <c r="K133" s="81"/>
    </row>
    <row r="134" spans="1:11">
      <c r="A134" s="80"/>
      <c r="B134" s="81"/>
      <c r="C134" s="81"/>
      <c r="D134" s="81"/>
      <c r="E134" s="81"/>
      <c r="F134" s="81"/>
      <c r="G134" s="81"/>
      <c r="H134" s="81"/>
      <c r="I134" s="81"/>
      <c r="J134" s="82"/>
      <c r="K134" s="81"/>
    </row>
    <row r="135" spans="1:11">
      <c r="A135" s="80" t="s">
        <v>317</v>
      </c>
      <c r="B135" s="81"/>
      <c r="C135" s="81"/>
      <c r="D135" s="81"/>
      <c r="E135" s="81"/>
      <c r="F135" s="81"/>
      <c r="G135" s="81"/>
      <c r="H135" s="81"/>
      <c r="I135" s="81"/>
      <c r="J135" s="82"/>
      <c r="K135" s="81"/>
    </row>
    <row r="136" spans="1:11">
      <c r="A136" s="80" t="s">
        <v>237</v>
      </c>
      <c r="B136" s="81"/>
      <c r="C136" s="81" t="s">
        <v>318</v>
      </c>
      <c r="D136" s="81" t="s">
        <v>312</v>
      </c>
      <c r="E136" s="81" t="s">
        <v>304</v>
      </c>
      <c r="F136" s="81" t="s">
        <v>319</v>
      </c>
      <c r="G136" s="81" t="s">
        <v>320</v>
      </c>
      <c r="H136" s="81"/>
      <c r="I136" s="81"/>
      <c r="J136" s="82"/>
      <c r="K136" s="81"/>
    </row>
    <row r="137" spans="1:11">
      <c r="A137" s="80"/>
      <c r="B137" s="81"/>
      <c r="C137" s="81"/>
      <c r="D137" s="81"/>
      <c r="E137" s="81"/>
      <c r="F137" s="81"/>
      <c r="G137" s="81" t="s">
        <v>321</v>
      </c>
      <c r="H137" s="81"/>
      <c r="I137" s="81"/>
      <c r="J137" s="82"/>
      <c r="K137" s="81"/>
    </row>
    <row r="138" spans="1:11">
      <c r="A138" s="80">
        <v>1</v>
      </c>
      <c r="B138" s="81" t="s">
        <v>230</v>
      </c>
      <c r="C138" s="81" t="s">
        <v>322</v>
      </c>
      <c r="D138" s="81">
        <v>2.2480000000000002</v>
      </c>
      <c r="E138" s="81">
        <v>2.8000000000000001E-2</v>
      </c>
      <c r="F138" s="81">
        <v>0.28299999999999997</v>
      </c>
      <c r="G138" s="81">
        <v>0.95099999999999996</v>
      </c>
      <c r="H138" s="81"/>
      <c r="I138" s="81"/>
      <c r="J138" s="82"/>
      <c r="K138" s="81"/>
    </row>
    <row r="139" spans="1:11">
      <c r="A139" s="80"/>
      <c r="B139" s="81" t="s">
        <v>231</v>
      </c>
      <c r="C139" s="81" t="s">
        <v>323</v>
      </c>
      <c r="D139" s="81">
        <v>1.1819999999999999</v>
      </c>
      <c r="E139" s="81">
        <v>0.24199999999999999</v>
      </c>
      <c r="F139" s="81">
        <v>0.153</v>
      </c>
      <c r="G139" s="81">
        <v>0.97099999999999997</v>
      </c>
      <c r="H139" s="81"/>
      <c r="I139" s="81"/>
      <c r="J139" s="82"/>
      <c r="K139" s="81"/>
    </row>
    <row r="140" spans="1:11">
      <c r="A140" s="80">
        <v>2</v>
      </c>
      <c r="B140" s="81" t="s">
        <v>231</v>
      </c>
      <c r="C140" s="81" t="s">
        <v>324</v>
      </c>
      <c r="D140" s="81">
        <v>0.64700000000000002</v>
      </c>
      <c r="E140" s="81">
        <v>0.52</v>
      </c>
      <c r="F140" s="81">
        <v>8.5000000000000006E-2</v>
      </c>
      <c r="G140" s="81">
        <v>0.90400000000000003</v>
      </c>
      <c r="H140" s="81"/>
      <c r="I140" s="81"/>
      <c r="J140" s="82"/>
      <c r="K140" s="81"/>
    </row>
    <row r="141" spans="1:11">
      <c r="A141" s="80" t="s">
        <v>245</v>
      </c>
      <c r="B141" s="81"/>
      <c r="C141" s="81"/>
      <c r="D141" s="81"/>
      <c r="E141" s="81"/>
      <c r="F141" s="81"/>
      <c r="G141" s="81"/>
      <c r="H141" s="81"/>
      <c r="I141" s="81"/>
      <c r="J141" s="82"/>
      <c r="K141" s="81"/>
    </row>
    <row r="142" spans="1:11">
      <c r="A142" s="80" t="s">
        <v>325</v>
      </c>
      <c r="B142" s="81"/>
      <c r="C142" s="81"/>
      <c r="D142" s="81"/>
      <c r="E142" s="81"/>
      <c r="F142" s="81"/>
      <c r="G142" s="81"/>
      <c r="H142" s="81"/>
      <c r="I142" s="81"/>
      <c r="J142" s="82"/>
      <c r="K142" s="81"/>
    </row>
    <row r="143" spans="1:11" ht="16" thickBot="1">
      <c r="A143" s="85" t="s">
        <v>326</v>
      </c>
      <c r="B143" s="86"/>
      <c r="C143" s="86"/>
      <c r="D143" s="86"/>
      <c r="E143" s="86"/>
      <c r="F143" s="86"/>
      <c r="G143" s="86"/>
      <c r="H143" s="86"/>
      <c r="I143" s="86"/>
      <c r="J143" s="87"/>
      <c r="K143" s="81"/>
    </row>
    <row r="146" spans="1:6" ht="16" thickBot="1">
      <c r="A146" s="128" t="s">
        <v>329</v>
      </c>
      <c r="B146" s="128"/>
      <c r="C146" s="128"/>
      <c r="D146" s="128"/>
      <c r="E146" s="128"/>
      <c r="F146" s="128"/>
    </row>
    <row r="147" spans="1:6" ht="42">
      <c r="A147" s="89"/>
      <c r="B147" s="129" t="s">
        <v>310</v>
      </c>
      <c r="C147" s="129"/>
      <c r="D147" s="89" t="s">
        <v>311</v>
      </c>
      <c r="E147" s="89"/>
      <c r="F147" s="90"/>
    </row>
    <row r="148" spans="1:6" ht="16" thickBot="1">
      <c r="A148" s="91"/>
      <c r="B148" s="91" t="s">
        <v>313</v>
      </c>
      <c r="C148" s="91" t="s">
        <v>314</v>
      </c>
      <c r="D148" s="91" t="s">
        <v>330</v>
      </c>
      <c r="E148" s="91" t="s">
        <v>312</v>
      </c>
      <c r="F148" s="92"/>
    </row>
    <row r="149" spans="1:6">
      <c r="A149" s="127" t="s">
        <v>331</v>
      </c>
      <c r="B149" s="127"/>
      <c r="C149" s="127"/>
      <c r="D149" s="127"/>
      <c r="E149" s="127"/>
      <c r="F149" s="94"/>
    </row>
    <row r="150" spans="1:6">
      <c r="A150" s="88" t="s">
        <v>332</v>
      </c>
      <c r="B150" s="88">
        <f>ROUND(C122,2)</f>
        <v>8.8699999999999992</v>
      </c>
      <c r="C150" s="88">
        <f>ROUND(D122,2)</f>
        <v>2.94</v>
      </c>
      <c r="D150" s="88"/>
      <c r="E150" s="88" t="str">
        <f>CONCATENATE(ROUND(F122,2),K122)</f>
        <v>3.02**</v>
      </c>
      <c r="F150" s="93"/>
    </row>
    <row r="151" spans="1:6" ht="16" thickBot="1">
      <c r="A151" s="91" t="s">
        <v>333</v>
      </c>
      <c r="B151" s="88">
        <f>ROUND(C123,2)</f>
        <v>0.36</v>
      </c>
      <c r="C151" s="88">
        <f>ROUND(D123,2)</f>
        <v>7.0000000000000007E-2</v>
      </c>
      <c r="D151" s="88">
        <f>ROUND(E123,2)</f>
        <v>0.55000000000000004</v>
      </c>
      <c r="E151" s="88" t="str">
        <f>CONCATENATE(ROUND(F123,2),K123)</f>
        <v>5.09**</v>
      </c>
      <c r="F151" s="92"/>
    </row>
    <row r="152" spans="1:6">
      <c r="A152" s="127" t="s">
        <v>334</v>
      </c>
      <c r="B152" s="127"/>
      <c r="C152" s="127"/>
      <c r="D152" s="127"/>
      <c r="E152" s="127"/>
      <c r="F152" s="94"/>
    </row>
    <row r="153" spans="1:6">
      <c r="A153" s="88" t="s">
        <v>332</v>
      </c>
      <c r="B153" s="88">
        <f t="shared" ref="B153:C155" si="5">ROUND(C124,2)</f>
        <v>5.85</v>
      </c>
      <c r="C153" s="88">
        <f t="shared" si="5"/>
        <v>3.15</v>
      </c>
      <c r="D153" s="88"/>
      <c r="E153" s="88" t="str">
        <f>CONCATENATE(ROUND(F124,2),K124)</f>
        <v>1.86</v>
      </c>
      <c r="F153" s="93"/>
    </row>
    <row r="154" spans="1:6">
      <c r="A154" s="88" t="s">
        <v>333</v>
      </c>
      <c r="B154" s="88">
        <f t="shared" si="5"/>
        <v>0.33</v>
      </c>
      <c r="C154" s="88">
        <f t="shared" si="5"/>
        <v>7.0000000000000007E-2</v>
      </c>
      <c r="D154" s="88">
        <f>ROUND(E125,2)</f>
        <v>0.5</v>
      </c>
      <c r="E154" s="88" t="str">
        <f>CONCATENATE(ROUND(F125,2),K125)</f>
        <v>4.63**</v>
      </c>
      <c r="F154" s="93"/>
    </row>
    <row r="155" spans="1:6" ht="16" thickBot="1">
      <c r="A155" s="91" t="s">
        <v>335</v>
      </c>
      <c r="B155" s="88">
        <f t="shared" si="5"/>
        <v>0.37</v>
      </c>
      <c r="C155" s="88">
        <f t="shared" si="5"/>
        <v>0.17</v>
      </c>
      <c r="D155" s="88">
        <f>ROUND(E126,2)</f>
        <v>0.24</v>
      </c>
      <c r="E155" s="88" t="str">
        <f>CONCATENATE(ROUND(F126,2),K126)</f>
        <v>2.25*</v>
      </c>
      <c r="F155" s="92"/>
    </row>
    <row r="156" spans="1:6">
      <c r="A156" s="127" t="s">
        <v>336</v>
      </c>
      <c r="B156" s="127"/>
      <c r="C156" s="127"/>
      <c r="D156" s="127"/>
      <c r="E156" s="127"/>
      <c r="F156" s="94"/>
    </row>
    <row r="157" spans="1:6">
      <c r="A157" s="88" t="s">
        <v>332</v>
      </c>
      <c r="B157" s="88">
        <f>ROUND(C127,2)</f>
        <v>4.95</v>
      </c>
      <c r="C157" s="88">
        <f t="shared" ref="B157:D160" si="6">ROUND(D127,2)</f>
        <v>3.45</v>
      </c>
      <c r="D157" s="88"/>
      <c r="E157" s="88" t="str">
        <f>CONCATENATE(ROUND(F127,2),K127)</f>
        <v>1.44</v>
      </c>
      <c r="F157" s="93"/>
    </row>
    <row r="158" spans="1:6">
      <c r="A158" s="88" t="s">
        <v>333</v>
      </c>
      <c r="B158" s="88">
        <f t="shared" si="6"/>
        <v>0.32</v>
      </c>
      <c r="C158" s="88">
        <f t="shared" si="6"/>
        <v>7.0000000000000007E-2</v>
      </c>
      <c r="D158" s="88">
        <f t="shared" si="6"/>
        <v>0.49</v>
      </c>
      <c r="E158" s="88" t="str">
        <f>CONCATENATE(ROUND(F128,2),K128)</f>
        <v>4.51**</v>
      </c>
      <c r="F158" s="93"/>
    </row>
    <row r="159" spans="1:6">
      <c r="A159" s="88" t="s">
        <v>337</v>
      </c>
      <c r="B159" s="88">
        <f t="shared" si="6"/>
        <v>0.34</v>
      </c>
      <c r="C159" s="88">
        <f t="shared" si="6"/>
        <v>0.17</v>
      </c>
      <c r="D159" s="88">
        <f t="shared" si="6"/>
        <v>0.22</v>
      </c>
      <c r="E159" s="97" t="str">
        <f>CONCATENATE(ROUND(F129,2),K129)</f>
        <v>1.99</v>
      </c>
      <c r="F159" s="93"/>
    </row>
    <row r="160" spans="1:6" ht="16" thickBot="1">
      <c r="A160" s="91" t="s">
        <v>338</v>
      </c>
      <c r="B160" s="91">
        <f t="shared" si="6"/>
        <v>7.0000000000000007E-2</v>
      </c>
      <c r="C160" s="91">
        <f t="shared" si="6"/>
        <v>0.1</v>
      </c>
      <c r="D160" s="91">
        <f t="shared" si="6"/>
        <v>7.0000000000000007E-2</v>
      </c>
      <c r="E160" s="91" t="str">
        <f>CONCATENATE(ROUND(F130,2),K130)</f>
        <v>0.65</v>
      </c>
      <c r="F160" s="92"/>
    </row>
    <row r="161" spans="1:6">
      <c r="A161" s="88" t="s">
        <v>339</v>
      </c>
      <c r="B161"/>
      <c r="C161"/>
      <c r="D161"/>
      <c r="E161"/>
      <c r="F161"/>
    </row>
    <row r="162" spans="1:6">
      <c r="A162" s="2" t="s">
        <v>360</v>
      </c>
    </row>
    <row r="163" spans="1:6" ht="103" customHeight="1">
      <c r="A163" s="124" t="str">
        <f>CONCATENATE(A165,A166,A167,A168,A169,A170,A171,A172,A173,A174,A175,A176,A177,A178,A179,A180,A181,A182,A183,A184,A185,A186,A187,A188,A189,A190,A191,A192,A193,A194,A195,A196,A197,A198,A199,A200,A201,A202,A203,A204,A205,A206,A207,A208,A209,A210,A211,A212,A213,A214,A215,A216,A217,A218,A219,A220,A221,A222,A223,A224,A225,A226)</f>
        <v xml:space="preserve">We modeled variance in interns’ science identity (on a scale of 6-30, M = 23.705; SD = 3.76) as a linear combination of summed scores tied to science self-efficacy (on a scale of 10 to 50, M =41.02; SD = 5.74). In model 1, science self-efficacy explained significant variance in science identity, F(1, 59)= 25.91, p &lt; .01. This model explained a significant amount of variance, r2 = 0.29, p &lt; .01. In model 2, we added a variable for AIAN identity (on a scale of 3 to 15, M = 12.08; SD = 2.46). Model 2 explained significantly more variance in science identity than model 1, F(2, 58) = 16.37,p &lt; .01, r2 = 0.34, p &lt; .05. In model 3, we added a variable for mentoring preferences (on a scale of 5 to 25, M = 21.98; SD = 4.07). Model 3 did not explain significantly more variance in science identity than model 1, F(3, 57) = 10.94, p &lt; .01, r2 = 0.33, p &gt; .05. </v>
      </c>
      <c r="B163" s="124"/>
      <c r="C163" s="124"/>
      <c r="D163" s="124"/>
      <c r="E163" s="124"/>
      <c r="F163" s="124"/>
    </row>
    <row r="164" spans="1:6" ht="36" customHeight="1">
      <c r="A164" s="126" t="s">
        <v>363</v>
      </c>
      <c r="B164" s="126"/>
      <c r="C164" s="126"/>
      <c r="D164" s="41"/>
      <c r="E164" s="41"/>
      <c r="F164" s="41"/>
    </row>
    <row r="165" spans="1:6">
      <c r="A165" s="102" t="s">
        <v>341</v>
      </c>
      <c r="B165" s="102"/>
      <c r="C165" s="102"/>
    </row>
    <row r="166" spans="1:6">
      <c r="A166" s="103">
        <f>ROUND(B55,3)</f>
        <v>23.704999999999998</v>
      </c>
      <c r="B166" s="102"/>
      <c r="C166" s="102"/>
    </row>
    <row r="167" spans="1:6">
      <c r="A167" s="102" t="s">
        <v>342</v>
      </c>
      <c r="B167" s="102"/>
      <c r="C167" s="102"/>
    </row>
    <row r="168" spans="1:6">
      <c r="A168" s="102">
        <f>ROUND(C55,2)</f>
        <v>3.76</v>
      </c>
      <c r="B168" s="102"/>
      <c r="C168" s="102"/>
    </row>
    <row r="169" spans="1:6">
      <c r="A169" s="102" t="s">
        <v>349</v>
      </c>
      <c r="B169" s="102"/>
      <c r="C169" s="102"/>
    </row>
    <row r="170" spans="1:6">
      <c r="A170" s="103">
        <f>ROUND(B56,2)</f>
        <v>41.02</v>
      </c>
      <c r="B170" s="102"/>
      <c r="C170" s="102"/>
    </row>
    <row r="171" spans="1:6">
      <c r="A171" s="102" t="s">
        <v>342</v>
      </c>
      <c r="B171" s="102"/>
      <c r="C171" s="102"/>
    </row>
    <row r="172" spans="1:6">
      <c r="A172" s="102">
        <f>ROUND(C56,2)</f>
        <v>5.74</v>
      </c>
      <c r="B172" s="102"/>
      <c r="C172" s="102"/>
    </row>
    <row r="173" spans="1:6">
      <c r="A173" s="102" t="s">
        <v>343</v>
      </c>
      <c r="B173" s="102"/>
      <c r="C173" s="102"/>
    </row>
    <row r="174" spans="1:6">
      <c r="A174" s="102">
        <f>D103</f>
        <v>1</v>
      </c>
      <c r="B174" s="102"/>
      <c r="C174" s="102"/>
    </row>
    <row r="175" spans="1:6">
      <c r="A175" s="102" t="s">
        <v>346</v>
      </c>
      <c r="B175" s="102"/>
      <c r="C175" s="102"/>
    </row>
    <row r="176" spans="1:6">
      <c r="A176" s="102">
        <f>D104</f>
        <v>59</v>
      </c>
      <c r="B176" s="102"/>
      <c r="C176" s="102"/>
    </row>
    <row r="177" spans="1:3">
      <c r="A177" s="102" t="s">
        <v>344</v>
      </c>
      <c r="B177" s="102"/>
      <c r="C177" s="102"/>
    </row>
    <row r="178" spans="1:3">
      <c r="A178" s="102">
        <f>ROUND(F103,2)</f>
        <v>25.91</v>
      </c>
      <c r="B178" s="102"/>
      <c r="C178" s="102"/>
    </row>
    <row r="179" spans="1:3">
      <c r="A179" s="102" t="s">
        <v>346</v>
      </c>
      <c r="B179" s="102"/>
      <c r="C179" s="102"/>
    </row>
    <row r="180" spans="1:3">
      <c r="A180" s="102" t="str">
        <f>K103</f>
        <v>p &lt; .01</v>
      </c>
      <c r="B180" s="102"/>
      <c r="C180" s="102"/>
    </row>
    <row r="181" spans="1:3">
      <c r="A181" s="102" t="s">
        <v>347</v>
      </c>
      <c r="B181" s="102"/>
      <c r="C181" s="102"/>
    </row>
    <row r="182" spans="1:3">
      <c r="A182" s="102" t="str">
        <f>L92</f>
        <v>explained</v>
      </c>
      <c r="B182" s="102"/>
      <c r="C182" s="102"/>
    </row>
    <row r="183" spans="1:3">
      <c r="A183" s="102" t="s">
        <v>350</v>
      </c>
      <c r="B183" s="102"/>
      <c r="C183" s="102"/>
    </row>
    <row r="184" spans="1:3">
      <c r="A184" s="102">
        <f>ROUND(D92,2)</f>
        <v>0.28999999999999998</v>
      </c>
      <c r="B184" s="102"/>
      <c r="C184" s="102"/>
    </row>
    <row r="185" spans="1:3">
      <c r="A185" s="102" t="s">
        <v>346</v>
      </c>
      <c r="B185" s="102"/>
      <c r="C185" s="102"/>
    </row>
    <row r="186" spans="1:3">
      <c r="A186" s="102" t="str">
        <f>K92</f>
        <v>p &lt; .01</v>
      </c>
      <c r="B186" s="102"/>
      <c r="C186" s="102"/>
    </row>
    <row r="187" spans="1:3">
      <c r="A187" s="102" t="s">
        <v>348</v>
      </c>
      <c r="B187" s="102"/>
      <c r="C187" s="102"/>
    </row>
    <row r="188" spans="1:3">
      <c r="A188" s="102">
        <f>ROUND(B57,2)</f>
        <v>12.08</v>
      </c>
      <c r="B188" s="102"/>
      <c r="C188" s="102"/>
    </row>
    <row r="189" spans="1:3">
      <c r="A189" s="102" t="s">
        <v>342</v>
      </c>
      <c r="B189" s="102"/>
      <c r="C189" s="102"/>
    </row>
    <row r="190" spans="1:3">
      <c r="A190" s="102">
        <f>ROUND(C57,2)</f>
        <v>2.46</v>
      </c>
      <c r="B190" s="102"/>
      <c r="C190" s="102"/>
    </row>
    <row r="191" spans="1:3">
      <c r="A191" s="102" t="s">
        <v>351</v>
      </c>
      <c r="B191" s="102"/>
      <c r="C191" s="102"/>
    </row>
    <row r="192" spans="1:3">
      <c r="A192" s="102" t="str">
        <f>L93</f>
        <v>explained</v>
      </c>
      <c r="B192" s="102"/>
      <c r="C192" s="102"/>
    </row>
    <row r="193" spans="1:3">
      <c r="A193" s="102" t="s">
        <v>352</v>
      </c>
      <c r="B193" s="102"/>
      <c r="C193" s="102"/>
    </row>
    <row r="194" spans="1:3" ht="15" customHeight="1">
      <c r="A194" s="102">
        <f>D106</f>
        <v>2</v>
      </c>
      <c r="B194" s="102"/>
      <c r="C194" s="105" t="s">
        <v>358</v>
      </c>
    </row>
    <row r="195" spans="1:3">
      <c r="A195" s="102" t="s">
        <v>346</v>
      </c>
      <c r="B195" s="102"/>
      <c r="C195" s="102"/>
    </row>
    <row r="196" spans="1:3">
      <c r="A196" s="102">
        <f>D107</f>
        <v>58</v>
      </c>
      <c r="B196" s="102"/>
      <c r="C196" s="102"/>
    </row>
    <row r="197" spans="1:3">
      <c r="A197" s="102" t="s">
        <v>353</v>
      </c>
      <c r="B197" s="102"/>
      <c r="C197" s="102"/>
    </row>
    <row r="198" spans="1:3">
      <c r="A198" s="102">
        <f>ROUND(F106,2)</f>
        <v>16.37</v>
      </c>
      <c r="B198" s="102"/>
      <c r="C198" s="102"/>
    </row>
    <row r="199" spans="1:3">
      <c r="A199" s="102" t="s">
        <v>354</v>
      </c>
      <c r="B199" s="102"/>
      <c r="C199" s="102"/>
    </row>
    <row r="200" spans="1:3">
      <c r="A200" s="102" t="str">
        <f>K106</f>
        <v>p &lt; .01</v>
      </c>
      <c r="B200" s="102"/>
      <c r="C200" s="102"/>
    </row>
    <row r="201" spans="1:3">
      <c r="A201" s="102" t="s">
        <v>355</v>
      </c>
      <c r="B201" s="102"/>
      <c r="C201" s="102"/>
    </row>
    <row r="202" spans="1:3">
      <c r="A202" s="102">
        <f>ROUND(D93,2)</f>
        <v>0.34</v>
      </c>
      <c r="B202" s="102"/>
      <c r="C202" s="102"/>
    </row>
    <row r="203" spans="1:3">
      <c r="A203" s="102" t="s">
        <v>346</v>
      </c>
      <c r="B203" s="102"/>
      <c r="C203" s="102"/>
    </row>
    <row r="204" spans="1:3">
      <c r="A204" s="102" t="str">
        <f>K93</f>
        <v>p &lt; .05</v>
      </c>
      <c r="B204" s="102"/>
      <c r="C204" s="102"/>
    </row>
    <row r="205" spans="1:3">
      <c r="A205" s="102" t="s">
        <v>356</v>
      </c>
      <c r="B205" s="102"/>
      <c r="C205" s="102"/>
    </row>
    <row r="206" spans="1:3">
      <c r="A206" s="102">
        <f>ROUND(B58,2)</f>
        <v>21.98</v>
      </c>
      <c r="B206" s="102"/>
      <c r="C206" s="102"/>
    </row>
    <row r="207" spans="1:3">
      <c r="A207" s="102" t="s">
        <v>342</v>
      </c>
      <c r="B207" s="102"/>
      <c r="C207" s="102"/>
    </row>
    <row r="208" spans="1:3">
      <c r="A208" s="102">
        <f>ROUND(C58,2)</f>
        <v>4.07</v>
      </c>
      <c r="B208" s="102"/>
      <c r="C208" s="102"/>
    </row>
    <row r="209" spans="1:3">
      <c r="A209" s="102" t="s">
        <v>357</v>
      </c>
      <c r="B209" s="102"/>
      <c r="C209" s="102"/>
    </row>
    <row r="210" spans="1:3">
      <c r="A210" s="102" t="str">
        <f>L94</f>
        <v>did not explain</v>
      </c>
      <c r="B210" s="102"/>
      <c r="C210" s="102"/>
    </row>
    <row r="211" spans="1:3">
      <c r="A211" s="102" t="s">
        <v>352</v>
      </c>
      <c r="B211" s="102"/>
      <c r="C211" s="102"/>
    </row>
    <row r="212" spans="1:3">
      <c r="A212" s="102">
        <f>D109</f>
        <v>3</v>
      </c>
      <c r="B212" s="102"/>
      <c r="C212" s="102"/>
    </row>
    <row r="213" spans="1:3">
      <c r="A213" s="102" t="s">
        <v>346</v>
      </c>
      <c r="B213" s="102"/>
      <c r="C213" s="102"/>
    </row>
    <row r="214" spans="1:3">
      <c r="A214" s="102">
        <f>D110</f>
        <v>57</v>
      </c>
      <c r="B214" s="102"/>
      <c r="C214" s="102"/>
    </row>
    <row r="215" spans="1:3">
      <c r="A215" s="102" t="s">
        <v>353</v>
      </c>
      <c r="B215" s="102"/>
      <c r="C215" s="102"/>
    </row>
    <row r="216" spans="1:3">
      <c r="A216" s="102">
        <f>ROUND(F109,2)</f>
        <v>10.94</v>
      </c>
      <c r="B216" s="102"/>
      <c r="C216" s="102"/>
    </row>
    <row r="217" spans="1:3">
      <c r="A217" s="102" t="s">
        <v>346</v>
      </c>
      <c r="B217" s="102"/>
      <c r="C217" s="102"/>
    </row>
    <row r="218" spans="1:3">
      <c r="A218" s="102" t="str">
        <f>K109</f>
        <v>p &lt; .01</v>
      </c>
      <c r="B218" s="102"/>
      <c r="C218" s="102"/>
    </row>
    <row r="219" spans="1:3">
      <c r="A219" s="102" t="s">
        <v>355</v>
      </c>
      <c r="B219" s="102"/>
      <c r="C219" s="102"/>
    </row>
    <row r="220" spans="1:3">
      <c r="A220" s="102">
        <f>ROUND(D94,2)</f>
        <v>0.33</v>
      </c>
      <c r="B220" s="102"/>
      <c r="C220" s="102"/>
    </row>
    <row r="221" spans="1:3">
      <c r="A221" s="102" t="s">
        <v>346</v>
      </c>
      <c r="B221" s="102"/>
      <c r="C221" s="102"/>
    </row>
    <row r="222" spans="1:3">
      <c r="A222" s="102" t="str">
        <f>K94</f>
        <v>p &gt; .05</v>
      </c>
      <c r="B222" s="102"/>
      <c r="C222" s="102"/>
    </row>
    <row r="223" spans="1:3">
      <c r="A223" s="102" t="s">
        <v>359</v>
      </c>
      <c r="B223" s="102"/>
      <c r="C223" s="102"/>
    </row>
  </sheetData>
  <mergeCells count="15">
    <mergeCell ref="A1:K1"/>
    <mergeCell ref="G111:G116"/>
    <mergeCell ref="A163:F163"/>
    <mergeCell ref="A23:J23"/>
    <mergeCell ref="A164:C164"/>
    <mergeCell ref="A149:E149"/>
    <mergeCell ref="A152:E152"/>
    <mergeCell ref="A156:E156"/>
    <mergeCell ref="A146:F146"/>
    <mergeCell ref="B147:C147"/>
    <mergeCell ref="A22:D22"/>
    <mergeCell ref="B6:D6"/>
    <mergeCell ref="A17:D17"/>
    <mergeCell ref="A20:D20"/>
    <mergeCell ref="A21:J2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
  <sheetViews>
    <sheetView workbookViewId="0">
      <selection activeCell="A2" sqref="A2:A5"/>
    </sheetView>
  </sheetViews>
  <sheetFormatPr baseColWidth="10" defaultRowHeight="15"/>
  <cols>
    <col min="1" max="1" width="49.33203125" style="1" customWidth="1"/>
    <col min="2" max="16384" width="10.83203125" style="1"/>
  </cols>
  <sheetData>
    <row r="1" spans="1:9">
      <c r="A1" s="122" t="s">
        <v>415</v>
      </c>
      <c r="B1" s="122"/>
      <c r="C1" s="122"/>
      <c r="D1" s="122"/>
      <c r="E1" s="122"/>
      <c r="F1" s="122"/>
      <c r="G1" s="122"/>
      <c r="H1" s="122"/>
      <c r="I1" s="122"/>
    </row>
    <row r="2" spans="1:9">
      <c r="A2" s="2" t="s">
        <v>4</v>
      </c>
      <c r="B2" s="1" t="s">
        <v>399</v>
      </c>
    </row>
    <row r="3" spans="1:9">
      <c r="A3" s="2" t="s">
        <v>11</v>
      </c>
      <c r="B3" s="1" t="s">
        <v>68</v>
      </c>
    </row>
    <row r="4" spans="1:9">
      <c r="A4" s="2" t="s">
        <v>5</v>
      </c>
      <c r="B4" s="1" t="s">
        <v>78</v>
      </c>
    </row>
    <row r="5" spans="1:9">
      <c r="A5" s="2" t="s">
        <v>19</v>
      </c>
      <c r="B5" s="20" t="s">
        <v>69</v>
      </c>
    </row>
    <row r="6" spans="1:9">
      <c r="A6" s="13" t="s">
        <v>70</v>
      </c>
      <c r="B6" s="8"/>
      <c r="C6" s="8"/>
      <c r="D6" s="8"/>
      <c r="E6" s="8"/>
    </row>
    <row r="7" spans="1:9">
      <c r="A7" s="133" t="s">
        <v>80</v>
      </c>
      <c r="B7" s="133"/>
      <c r="C7" s="133"/>
      <c r="D7" s="133"/>
      <c r="E7" s="133"/>
    </row>
    <row r="8" spans="1:9" ht="16">
      <c r="A8" s="15" t="s">
        <v>79</v>
      </c>
      <c r="B8" s="18" t="s">
        <v>74</v>
      </c>
      <c r="C8" s="18" t="s">
        <v>75</v>
      </c>
      <c r="D8" s="18" t="s">
        <v>76</v>
      </c>
      <c r="E8" s="8"/>
    </row>
    <row r="9" spans="1:9" ht="32">
      <c r="A9" s="11" t="s">
        <v>77</v>
      </c>
      <c r="B9" s="19">
        <v>0</v>
      </c>
      <c r="C9" s="19">
        <v>-1</v>
      </c>
      <c r="D9" s="19">
        <v>0</v>
      </c>
    </row>
    <row r="10" spans="1:9" ht="48">
      <c r="A10" s="11" t="s">
        <v>71</v>
      </c>
      <c r="B10" s="19">
        <v>1</v>
      </c>
      <c r="C10" s="19">
        <v>1</v>
      </c>
      <c r="D10" s="19">
        <v>0</v>
      </c>
    </row>
    <row r="11" spans="1:9" ht="96">
      <c r="A11" s="11" t="s">
        <v>400</v>
      </c>
      <c r="B11" s="19">
        <v>-1</v>
      </c>
      <c r="C11" s="19">
        <v>0</v>
      </c>
      <c r="D11" s="19">
        <v>0</v>
      </c>
    </row>
    <row r="12" spans="1:9" ht="16">
      <c r="A12" s="11" t="s">
        <v>72</v>
      </c>
      <c r="B12" s="19">
        <v>-1</v>
      </c>
      <c r="C12" s="19">
        <v>-1</v>
      </c>
      <c r="D12" s="19">
        <v>1</v>
      </c>
    </row>
    <row r="13" spans="1:9" ht="48">
      <c r="A13" s="11" t="s">
        <v>73</v>
      </c>
      <c r="B13" s="19">
        <v>0</v>
      </c>
      <c r="C13" s="19">
        <v>-1</v>
      </c>
      <c r="D13" s="19">
        <v>-1</v>
      </c>
    </row>
  </sheetData>
  <mergeCells count="2">
    <mergeCell ref="A7:E7"/>
    <mergeCell ref="A1:I1"/>
  </mergeCells>
  <conditionalFormatting sqref="B9:D13">
    <cfRule type="colorScale" priority="1">
      <colorScale>
        <cfvo type="min"/>
        <cfvo type="percentile" val="50"/>
        <cfvo type="max"/>
        <color rgb="FFF8696B"/>
        <color rgb="FFFFEB84"/>
        <color rgb="FF63BE7B"/>
      </colorScale>
    </cfRule>
  </conditionalFormatting>
  <hyperlinks>
    <hyperlink ref="B5" r:id="rId1" xr:uid="{00000000-0004-0000-0200-0000000000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topLeftCell="A24" workbookViewId="0">
      <selection activeCell="B43" sqref="B43"/>
    </sheetView>
  </sheetViews>
  <sheetFormatPr baseColWidth="10" defaultRowHeight="15"/>
  <cols>
    <col min="1" max="1" width="44.5" customWidth="1"/>
    <col min="4" max="4" width="13.33203125" customWidth="1"/>
  </cols>
  <sheetData>
    <row r="1" spans="1:13">
      <c r="A1" s="135" t="s">
        <v>428</v>
      </c>
      <c r="B1" s="135"/>
      <c r="C1" s="135"/>
      <c r="D1" s="135"/>
      <c r="E1" s="135"/>
      <c r="F1" s="135"/>
      <c r="G1" s="135"/>
      <c r="H1" s="135"/>
      <c r="I1" s="135"/>
      <c r="J1" s="135"/>
      <c r="K1" s="135"/>
      <c r="L1" s="135"/>
      <c r="M1" s="135"/>
    </row>
    <row r="2" spans="1:13">
      <c r="A2" s="3" t="s">
        <v>4</v>
      </c>
      <c r="B2" t="s">
        <v>82</v>
      </c>
    </row>
    <row r="3" spans="1:13">
      <c r="A3" s="3" t="s">
        <v>11</v>
      </c>
      <c r="B3" t="s">
        <v>83</v>
      </c>
    </row>
    <row r="4" spans="1:13">
      <c r="A4" s="3" t="s">
        <v>5</v>
      </c>
      <c r="B4" t="s">
        <v>425</v>
      </c>
    </row>
    <row r="5" spans="1:13">
      <c r="A5" s="3" t="s">
        <v>19</v>
      </c>
      <c r="B5" s="17" t="s">
        <v>81</v>
      </c>
    </row>
    <row r="6" spans="1:13">
      <c r="A6" s="16" t="s">
        <v>427</v>
      </c>
      <c r="B6" s="6"/>
      <c r="C6" s="6"/>
      <c r="D6" s="6"/>
      <c r="E6" s="6"/>
      <c r="F6" s="6"/>
      <c r="G6" s="6"/>
      <c r="H6" s="6"/>
      <c r="I6" s="6"/>
      <c r="J6" s="6"/>
      <c r="K6" s="6"/>
      <c r="L6" s="6"/>
      <c r="M6" s="6"/>
    </row>
    <row r="7" spans="1:13">
      <c r="A7" s="38" t="s">
        <v>385</v>
      </c>
    </row>
    <row r="8" spans="1:13">
      <c r="A8" s="3" t="s">
        <v>115</v>
      </c>
      <c r="B8" t="s">
        <v>378</v>
      </c>
      <c r="C8" t="s">
        <v>379</v>
      </c>
      <c r="D8" t="s">
        <v>381</v>
      </c>
      <c r="E8" t="s">
        <v>382</v>
      </c>
      <c r="F8" t="s">
        <v>383</v>
      </c>
      <c r="G8" t="s">
        <v>384</v>
      </c>
      <c r="H8" t="s">
        <v>386</v>
      </c>
      <c r="I8" t="s">
        <v>387</v>
      </c>
      <c r="J8" t="s">
        <v>388</v>
      </c>
    </row>
    <row r="9" spans="1:13" ht="80">
      <c r="A9" s="7" t="s">
        <v>364</v>
      </c>
      <c r="B9">
        <v>1</v>
      </c>
      <c r="C9">
        <v>1</v>
      </c>
      <c r="D9">
        <v>-1</v>
      </c>
      <c r="E9">
        <v>1</v>
      </c>
      <c r="F9">
        <v>1</v>
      </c>
      <c r="G9">
        <v>0</v>
      </c>
      <c r="H9" s="106">
        <f>ABS(B9-E9)</f>
        <v>0</v>
      </c>
      <c r="I9" s="106">
        <f t="shared" ref="I9:J9" si="0">ABS(C9-F9)</f>
        <v>0</v>
      </c>
      <c r="J9" s="106">
        <f t="shared" si="0"/>
        <v>1</v>
      </c>
      <c r="L9" s="7" t="s">
        <v>389</v>
      </c>
      <c r="M9" s="7">
        <f>COUNTIF(H9:J23,0)</f>
        <v>36</v>
      </c>
    </row>
    <row r="10" spans="1:13" ht="64">
      <c r="A10" s="7" t="s">
        <v>365</v>
      </c>
      <c r="B10">
        <v>1</v>
      </c>
      <c r="C10">
        <v>0</v>
      </c>
      <c r="D10">
        <v>0</v>
      </c>
      <c r="E10">
        <v>0</v>
      </c>
      <c r="F10">
        <v>0</v>
      </c>
      <c r="G10">
        <v>0</v>
      </c>
      <c r="H10" s="106">
        <f t="shared" ref="H10:H23" si="1">ABS(B10-E10)</f>
        <v>1</v>
      </c>
      <c r="I10" s="106">
        <f t="shared" ref="I10:I23" si="2">ABS(C10-F10)</f>
        <v>0</v>
      </c>
      <c r="J10" s="106">
        <f t="shared" ref="J10:J23" si="3">ABS(D10-G10)</f>
        <v>0</v>
      </c>
      <c r="L10" s="7" t="s">
        <v>390</v>
      </c>
      <c r="M10" s="7">
        <f>COUNTIF(H9:J23,1)</f>
        <v>9</v>
      </c>
    </row>
    <row r="11" spans="1:13" ht="80">
      <c r="A11" s="7" t="s">
        <v>366</v>
      </c>
      <c r="B11">
        <v>0</v>
      </c>
      <c r="C11">
        <v>1</v>
      </c>
      <c r="D11">
        <v>-1</v>
      </c>
      <c r="E11">
        <v>0</v>
      </c>
      <c r="F11">
        <v>1</v>
      </c>
      <c r="G11">
        <v>0</v>
      </c>
      <c r="H11" s="106">
        <f t="shared" si="1"/>
        <v>0</v>
      </c>
      <c r="I11" s="106">
        <f t="shared" si="2"/>
        <v>0</v>
      </c>
      <c r="J11" s="106">
        <f t="shared" si="3"/>
        <v>1</v>
      </c>
      <c r="L11" s="7" t="s">
        <v>391</v>
      </c>
      <c r="M11" s="7">
        <f>SUM(3*2*15)</f>
        <v>90</v>
      </c>
    </row>
    <row r="12" spans="1:13" ht="112">
      <c r="A12" s="7" t="s">
        <v>380</v>
      </c>
      <c r="B12">
        <v>1</v>
      </c>
      <c r="C12">
        <v>0</v>
      </c>
      <c r="D12">
        <v>-1</v>
      </c>
      <c r="E12">
        <v>1</v>
      </c>
      <c r="F12">
        <v>0</v>
      </c>
      <c r="G12">
        <v>0</v>
      </c>
      <c r="H12" s="106">
        <f t="shared" si="1"/>
        <v>0</v>
      </c>
      <c r="I12" s="106">
        <f t="shared" si="2"/>
        <v>0</v>
      </c>
      <c r="J12" s="106">
        <f t="shared" si="3"/>
        <v>1</v>
      </c>
      <c r="L12" s="7"/>
      <c r="M12" s="7"/>
    </row>
    <row r="13" spans="1:13" ht="16">
      <c r="A13" s="7" t="s">
        <v>367</v>
      </c>
      <c r="B13">
        <v>0</v>
      </c>
      <c r="C13">
        <v>0</v>
      </c>
      <c r="D13">
        <v>-1</v>
      </c>
      <c r="E13">
        <v>0</v>
      </c>
      <c r="F13">
        <v>0</v>
      </c>
      <c r="G13">
        <v>-1</v>
      </c>
      <c r="H13" s="106">
        <f t="shared" si="1"/>
        <v>0</v>
      </c>
      <c r="I13" s="106">
        <f t="shared" si="2"/>
        <v>0</v>
      </c>
      <c r="J13" s="106">
        <f t="shared" si="3"/>
        <v>0</v>
      </c>
    </row>
    <row r="14" spans="1:13" ht="48">
      <c r="A14" s="7" t="s">
        <v>368</v>
      </c>
      <c r="C14">
        <v>-1</v>
      </c>
      <c r="D14">
        <v>0</v>
      </c>
      <c r="F14">
        <v>-1</v>
      </c>
      <c r="G14">
        <v>0</v>
      </c>
      <c r="H14" s="106">
        <f t="shared" si="1"/>
        <v>0</v>
      </c>
      <c r="I14" s="106">
        <f t="shared" si="2"/>
        <v>0</v>
      </c>
      <c r="J14" s="106">
        <f t="shared" si="3"/>
        <v>0</v>
      </c>
    </row>
    <row r="15" spans="1:13" ht="16">
      <c r="A15" s="7" t="s">
        <v>369</v>
      </c>
      <c r="B15">
        <v>0</v>
      </c>
      <c r="C15">
        <v>0</v>
      </c>
      <c r="D15">
        <v>-1</v>
      </c>
      <c r="E15">
        <v>0</v>
      </c>
      <c r="F15">
        <v>-1</v>
      </c>
      <c r="G15">
        <v>0</v>
      </c>
      <c r="H15" s="106">
        <f t="shared" si="1"/>
        <v>0</v>
      </c>
      <c r="I15" s="106">
        <f t="shared" si="2"/>
        <v>1</v>
      </c>
      <c r="J15" s="106">
        <f t="shared" si="3"/>
        <v>1</v>
      </c>
    </row>
    <row r="16" spans="1:13" ht="64">
      <c r="A16" s="7" t="s">
        <v>370</v>
      </c>
      <c r="B16">
        <v>1</v>
      </c>
      <c r="C16">
        <v>0</v>
      </c>
      <c r="D16">
        <v>1</v>
      </c>
      <c r="E16">
        <v>1</v>
      </c>
      <c r="F16">
        <v>0</v>
      </c>
      <c r="G16">
        <v>1</v>
      </c>
      <c r="H16" s="106">
        <f t="shared" si="1"/>
        <v>0</v>
      </c>
      <c r="I16" s="106">
        <f t="shared" si="2"/>
        <v>0</v>
      </c>
      <c r="J16" s="106">
        <f t="shared" si="3"/>
        <v>0</v>
      </c>
    </row>
    <row r="17" spans="1:13" ht="32">
      <c r="A17" s="7" t="s">
        <v>371</v>
      </c>
      <c r="B17">
        <v>1</v>
      </c>
      <c r="C17">
        <v>1</v>
      </c>
      <c r="D17">
        <v>-1</v>
      </c>
      <c r="E17">
        <v>0</v>
      </c>
      <c r="F17">
        <v>1</v>
      </c>
      <c r="G17">
        <v>-1</v>
      </c>
      <c r="H17" s="106">
        <f t="shared" si="1"/>
        <v>1</v>
      </c>
      <c r="I17" s="106">
        <f t="shared" si="2"/>
        <v>0</v>
      </c>
      <c r="J17" s="106">
        <f t="shared" si="3"/>
        <v>0</v>
      </c>
    </row>
    <row r="18" spans="1:13" ht="64">
      <c r="A18" s="7" t="s">
        <v>372</v>
      </c>
      <c r="B18">
        <v>1</v>
      </c>
      <c r="C18">
        <v>0</v>
      </c>
      <c r="D18">
        <v>1</v>
      </c>
      <c r="E18">
        <v>1</v>
      </c>
      <c r="F18">
        <v>0</v>
      </c>
      <c r="G18">
        <v>1</v>
      </c>
      <c r="H18" s="106">
        <f t="shared" si="1"/>
        <v>0</v>
      </c>
      <c r="I18" s="106">
        <f t="shared" si="2"/>
        <v>0</v>
      </c>
      <c r="J18" s="106">
        <f t="shared" si="3"/>
        <v>0</v>
      </c>
    </row>
    <row r="19" spans="1:13" ht="16">
      <c r="A19" s="7" t="s">
        <v>373</v>
      </c>
      <c r="B19">
        <v>1</v>
      </c>
      <c r="C19">
        <v>0</v>
      </c>
      <c r="D19">
        <v>-1</v>
      </c>
      <c r="E19">
        <v>1</v>
      </c>
      <c r="F19">
        <v>0</v>
      </c>
      <c r="G19">
        <v>0</v>
      </c>
      <c r="H19" s="106">
        <f t="shared" si="1"/>
        <v>0</v>
      </c>
      <c r="I19" s="106">
        <f t="shared" si="2"/>
        <v>0</v>
      </c>
      <c r="J19" s="106">
        <f t="shared" si="3"/>
        <v>1</v>
      </c>
    </row>
    <row r="20" spans="1:13" ht="32">
      <c r="A20" s="7" t="s">
        <v>374</v>
      </c>
      <c r="B20">
        <v>1</v>
      </c>
      <c r="C20">
        <v>0</v>
      </c>
      <c r="D20">
        <v>-1</v>
      </c>
      <c r="E20">
        <v>1</v>
      </c>
      <c r="F20">
        <v>0</v>
      </c>
      <c r="G20">
        <v>-1</v>
      </c>
      <c r="H20" s="106">
        <f t="shared" si="1"/>
        <v>0</v>
      </c>
      <c r="I20" s="106">
        <f t="shared" si="2"/>
        <v>0</v>
      </c>
      <c r="J20" s="106">
        <f t="shared" si="3"/>
        <v>0</v>
      </c>
    </row>
    <row r="21" spans="1:13" ht="16">
      <c r="A21" s="7" t="s">
        <v>375</v>
      </c>
      <c r="B21">
        <v>0</v>
      </c>
      <c r="C21">
        <v>0</v>
      </c>
      <c r="D21">
        <v>-1</v>
      </c>
      <c r="E21">
        <v>0</v>
      </c>
      <c r="F21">
        <v>0</v>
      </c>
      <c r="G21">
        <v>0</v>
      </c>
      <c r="H21" s="106">
        <f t="shared" si="1"/>
        <v>0</v>
      </c>
      <c r="I21" s="106">
        <f t="shared" si="2"/>
        <v>0</v>
      </c>
      <c r="J21" s="106">
        <f t="shared" si="3"/>
        <v>1</v>
      </c>
    </row>
    <row r="22" spans="1:13" ht="64">
      <c r="A22" s="7" t="s">
        <v>376</v>
      </c>
      <c r="B22">
        <v>0</v>
      </c>
      <c r="C22">
        <v>0</v>
      </c>
      <c r="D22">
        <v>1</v>
      </c>
      <c r="E22">
        <v>0</v>
      </c>
      <c r="F22">
        <v>0</v>
      </c>
      <c r="G22">
        <v>1</v>
      </c>
      <c r="H22" s="106">
        <f t="shared" si="1"/>
        <v>0</v>
      </c>
      <c r="I22" s="106">
        <f t="shared" si="2"/>
        <v>0</v>
      </c>
      <c r="J22" s="106">
        <f t="shared" si="3"/>
        <v>0</v>
      </c>
    </row>
    <row r="23" spans="1:13" ht="16">
      <c r="A23" s="7" t="s">
        <v>377</v>
      </c>
      <c r="B23">
        <v>1</v>
      </c>
      <c r="C23">
        <v>0</v>
      </c>
      <c r="D23">
        <v>-1</v>
      </c>
      <c r="E23">
        <v>1</v>
      </c>
      <c r="F23">
        <v>0</v>
      </c>
      <c r="G23">
        <v>-1</v>
      </c>
      <c r="H23" s="106">
        <f t="shared" si="1"/>
        <v>0</v>
      </c>
      <c r="I23" s="106">
        <f t="shared" si="2"/>
        <v>0</v>
      </c>
      <c r="J23" s="106">
        <f t="shared" si="3"/>
        <v>0</v>
      </c>
    </row>
    <row r="24" spans="1:13">
      <c r="A24" s="134" t="s">
        <v>403</v>
      </c>
      <c r="B24" s="134"/>
      <c r="C24" s="134"/>
      <c r="D24" s="134"/>
      <c r="E24" s="134"/>
      <c r="F24" s="134"/>
      <c r="G24" s="134"/>
      <c r="H24" s="106">
        <f>COUNTIF(H9:H23,0)</f>
        <v>13</v>
      </c>
      <c r="I24" s="106">
        <f t="shared" ref="I24:J24" si="4">COUNTIF(I9:I23,0)</f>
        <v>14</v>
      </c>
      <c r="J24" s="106">
        <f t="shared" si="4"/>
        <v>9</v>
      </c>
    </row>
    <row r="25" spans="1:13">
      <c r="A25" s="135" t="s">
        <v>426</v>
      </c>
      <c r="B25" s="135"/>
      <c r="C25" s="135"/>
      <c r="D25" s="135"/>
      <c r="E25" s="135"/>
      <c r="F25" s="135"/>
      <c r="G25" s="135"/>
      <c r="H25" s="135"/>
      <c r="I25" s="135"/>
      <c r="J25" s="135"/>
      <c r="K25" s="135"/>
      <c r="L25" s="135"/>
      <c r="M25" s="135"/>
    </row>
    <row r="26" spans="1:13">
      <c r="A26" s="3" t="s">
        <v>4</v>
      </c>
      <c r="B26" t="s">
        <v>431</v>
      </c>
    </row>
    <row r="27" spans="1:13">
      <c r="A27" s="3" t="s">
        <v>11</v>
      </c>
      <c r="B27" t="s">
        <v>430</v>
      </c>
    </row>
    <row r="28" spans="1:13">
      <c r="A28" s="3" t="s">
        <v>5</v>
      </c>
      <c r="B28" t="s">
        <v>425</v>
      </c>
    </row>
    <row r="29" spans="1:13">
      <c r="A29" s="3" t="s">
        <v>19</v>
      </c>
      <c r="B29" s="17" t="s">
        <v>429</v>
      </c>
    </row>
    <row r="30" spans="1:13">
      <c r="A30" s="16" t="s">
        <v>432</v>
      </c>
      <c r="B30" s="6"/>
      <c r="C30" s="6"/>
      <c r="D30" s="6"/>
      <c r="E30" s="6"/>
      <c r="F30" s="6"/>
      <c r="G30" s="6"/>
      <c r="H30" s="6"/>
      <c r="I30" s="6"/>
      <c r="J30" s="6"/>
      <c r="K30" s="6"/>
      <c r="L30" s="6"/>
      <c r="M30" s="6"/>
    </row>
    <row r="31" spans="1:13">
      <c r="B31" t="s">
        <v>433</v>
      </c>
      <c r="C31" t="s">
        <v>434</v>
      </c>
    </row>
    <row r="32" spans="1:13">
      <c r="B32" t="s">
        <v>435</v>
      </c>
      <c r="C32" t="s">
        <v>436</v>
      </c>
      <c r="D32" s="114" t="s">
        <v>437</v>
      </c>
      <c r="E32" s="117">
        <f>COUNTIFS(B32:B43,"M",C32:C43,"B")</f>
        <v>2</v>
      </c>
    </row>
    <row r="33" spans="2:5">
      <c r="B33" t="s">
        <v>435</v>
      </c>
      <c r="C33" t="s">
        <v>167</v>
      </c>
      <c r="D33" s="115" t="s">
        <v>438</v>
      </c>
      <c r="E33" s="118">
        <f>COUNTIFS(B32:B43,"M",C32:C43,"W")</f>
        <v>2</v>
      </c>
    </row>
    <row r="34" spans="2:5">
      <c r="B34" t="s">
        <v>303</v>
      </c>
      <c r="C34" t="s">
        <v>436</v>
      </c>
      <c r="D34" s="115" t="s">
        <v>441</v>
      </c>
      <c r="E34" s="118">
        <f>COUNTIFS(B32:B43,"M",C32:C43,"H")</f>
        <v>2</v>
      </c>
    </row>
    <row r="35" spans="2:5">
      <c r="B35" t="s">
        <v>303</v>
      </c>
      <c r="C35" t="s">
        <v>313</v>
      </c>
      <c r="D35" s="115" t="s">
        <v>439</v>
      </c>
      <c r="E35" s="118">
        <f>COUNTIFS(B32:B43,"F",C32:C43,"B")</f>
        <v>1</v>
      </c>
    </row>
    <row r="36" spans="2:5">
      <c r="B36" t="s">
        <v>303</v>
      </c>
      <c r="C36" t="s">
        <v>167</v>
      </c>
      <c r="D36" s="115" t="s">
        <v>440</v>
      </c>
      <c r="E36" s="118">
        <f>COUNTIFS(B32:B43,"F",C32:C43,"W")</f>
        <v>2</v>
      </c>
    </row>
    <row r="37" spans="2:5">
      <c r="B37" t="s">
        <v>435</v>
      </c>
      <c r="C37" t="s">
        <v>313</v>
      </c>
      <c r="D37" s="116" t="s">
        <v>442</v>
      </c>
      <c r="E37" s="119">
        <f>COUNTIFS(B32:B43,"F",C32:C43,"H")</f>
        <v>3</v>
      </c>
    </row>
    <row r="38" spans="2:5">
      <c r="B38" t="s">
        <v>435</v>
      </c>
      <c r="C38" t="s">
        <v>313</v>
      </c>
    </row>
    <row r="39" spans="2:5">
      <c r="B39" t="s">
        <v>435</v>
      </c>
      <c r="C39" t="s">
        <v>436</v>
      </c>
    </row>
    <row r="40" spans="2:5">
      <c r="B40" t="s">
        <v>303</v>
      </c>
      <c r="C40" t="s">
        <v>436</v>
      </c>
    </row>
    <row r="41" spans="2:5">
      <c r="B41" t="s">
        <v>435</v>
      </c>
      <c r="C41" t="s">
        <v>167</v>
      </c>
    </row>
    <row r="42" spans="2:5">
      <c r="B42" t="s">
        <v>303</v>
      </c>
      <c r="C42" t="s">
        <v>167</v>
      </c>
    </row>
    <row r="43" spans="2:5">
      <c r="B43" t="s">
        <v>303</v>
      </c>
      <c r="C43" t="s">
        <v>167</v>
      </c>
    </row>
  </sheetData>
  <mergeCells count="3">
    <mergeCell ref="A24:G24"/>
    <mergeCell ref="A1:M1"/>
    <mergeCell ref="A25:M25"/>
  </mergeCells>
  <conditionalFormatting sqref="H9:J23">
    <cfRule type="colorScale" priority="1">
      <colorScale>
        <cfvo type="min"/>
        <cfvo type="max"/>
        <color rgb="FFFCFCFF"/>
        <color rgb="FFF8696B"/>
      </colorScale>
    </cfRule>
  </conditionalFormatting>
  <hyperlinks>
    <hyperlink ref="B5" r:id="rId1" xr:uid="{00000000-0004-0000-0300-000000000000}"/>
    <hyperlink ref="B29" r:id="rId2" xr:uid="{643E7F70-BEC9-C24B-B2B4-93A887E17FE2}"/>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tabSelected="1" workbookViewId="0">
      <selection activeCell="H28" sqref="H28"/>
    </sheetView>
  </sheetViews>
  <sheetFormatPr baseColWidth="10" defaultRowHeight="15"/>
  <cols>
    <col min="1" max="1" width="32.5" style="1" customWidth="1"/>
    <col min="2" max="2" width="9.6640625" style="1" customWidth="1"/>
    <col min="3" max="6" width="10.83203125" style="1"/>
    <col min="7" max="7" width="15.5" style="1" customWidth="1"/>
    <col min="8" max="16384" width="10.83203125" style="1"/>
  </cols>
  <sheetData>
    <row r="1" spans="1:10">
      <c r="A1" s="122" t="s">
        <v>416</v>
      </c>
      <c r="B1" s="122"/>
      <c r="C1" s="122"/>
      <c r="D1" s="122"/>
      <c r="E1" s="122"/>
      <c r="F1" s="122"/>
      <c r="G1" s="122"/>
      <c r="H1" s="122"/>
      <c r="I1" s="122"/>
      <c r="J1" s="122"/>
    </row>
    <row r="2" spans="1:10">
      <c r="A2" s="2" t="s">
        <v>4</v>
      </c>
      <c r="B2" s="1" t="s">
        <v>51</v>
      </c>
    </row>
    <row r="3" spans="1:10">
      <c r="A3" s="2" t="s">
        <v>11</v>
      </c>
      <c r="B3" s="1" t="s">
        <v>52</v>
      </c>
    </row>
    <row r="4" spans="1:10">
      <c r="A4" s="2" t="s">
        <v>5</v>
      </c>
      <c r="B4" s="1" t="s">
        <v>25</v>
      </c>
    </row>
    <row r="5" spans="1:10">
      <c r="A5" s="2" t="s">
        <v>19</v>
      </c>
      <c r="B5" s="1" t="s">
        <v>26</v>
      </c>
    </row>
    <row r="6" spans="1:10">
      <c r="A6" s="13" t="s">
        <v>404</v>
      </c>
      <c r="B6" s="8"/>
      <c r="C6" s="8"/>
      <c r="D6" s="8"/>
      <c r="E6" s="8"/>
      <c r="F6" s="8"/>
      <c r="G6" s="8"/>
      <c r="H6" s="8"/>
    </row>
    <row r="7" spans="1:10">
      <c r="A7" s="1" t="s">
        <v>48</v>
      </c>
      <c r="B7" s="1">
        <f>IF(ISNUMBER(SEARCH("exact text",A7)),1,IF(ISNUMBER(SEARCH("specific",A7)),1,0))</f>
        <v>1</v>
      </c>
      <c r="C7" s="1" t="s">
        <v>46</v>
      </c>
    </row>
    <row r="8" spans="1:10">
      <c r="A8" s="1" t="s">
        <v>49</v>
      </c>
      <c r="B8" s="1">
        <f t="shared" ref="B8:B9" si="0">IF(ISNUMBER(SEARCH("exact text",A8)),1,IF(ISNUMBER(SEARCH("specific",A8)),1,0))</f>
        <v>1</v>
      </c>
      <c r="C8" s="1" t="s">
        <v>47</v>
      </c>
    </row>
    <row r="9" spans="1:10">
      <c r="A9" s="1" t="s">
        <v>443</v>
      </c>
      <c r="B9" s="1">
        <f>IF(ISNUMBER(SEARCH("exact text",A9)),1,IF(ISNUMBER(SEARCH("specific",A9)),1,0))</f>
        <v>0</v>
      </c>
      <c r="C9" s="1" t="s">
        <v>50</v>
      </c>
    </row>
    <row r="10" spans="1:10" ht="38" customHeight="1">
      <c r="A10" s="12" t="s">
        <v>55</v>
      </c>
      <c r="B10" s="131" t="s">
        <v>42</v>
      </c>
      <c r="C10" s="131"/>
      <c r="D10" s="131"/>
      <c r="E10" s="131"/>
      <c r="F10" s="131"/>
      <c r="G10" s="131"/>
      <c r="H10" s="131"/>
    </row>
    <row r="11" spans="1:10" ht="82" customHeight="1">
      <c r="A11" s="10" t="s">
        <v>54</v>
      </c>
      <c r="B11" s="131" t="s">
        <v>405</v>
      </c>
      <c r="C11" s="131"/>
      <c r="D11" s="131"/>
      <c r="E11" s="131"/>
      <c r="F11" s="131"/>
      <c r="G11" s="131"/>
      <c r="H11" s="131"/>
    </row>
    <row r="12" spans="1:10" s="11" customFormat="1" ht="64" customHeight="1">
      <c r="A12" s="10"/>
      <c r="B12" s="10" t="s">
        <v>43</v>
      </c>
      <c r="C12" s="10" t="s">
        <v>45</v>
      </c>
      <c r="D12" s="10"/>
      <c r="E12" s="10"/>
      <c r="F12" s="10"/>
      <c r="G12" s="10"/>
      <c r="H12" s="10"/>
    </row>
    <row r="13" spans="1:10">
      <c r="A13" s="1" t="s">
        <v>40</v>
      </c>
      <c r="B13" s="9">
        <f>IF(A13="A warmer climate",3,IF(A13="A cooler climate",2,IF(A13="Lower relative humidity",4,IF(A13="More ozone in the atmosphere",5,IF(A80="No change to the climate",1,9)))))</f>
        <v>3</v>
      </c>
      <c r="C13" s="9">
        <f>IF(A13="A warmer climate",1,IF(A13="A cooler climate",0,IF(A13="Lower relative humidity",0,IF(A13="More ozone in the atmosphere",0,IF(A80="No change to the climate",0,9)))))</f>
        <v>1</v>
      </c>
    </row>
    <row r="14" spans="1:10">
      <c r="B14" s="9">
        <f t="shared" ref="B14:B18" si="1">IF(A14="A warmer climate",3,IF(A14="A cooler climate",2,IF(A14="Lower relative humidity",4,IF(A14="More ozone in the atmosphere",5,IF(A81="No change to the climate",1,9)))))</f>
        <v>9</v>
      </c>
      <c r="C14" s="9">
        <f t="shared" ref="C14:C18" si="2">IF(A14="A warmer climate",1,IF(A14="A cooler climate",0,IF(A14="Lower relative humidity",0,IF(A14="More ozone in the atmosphere",0,IF(A81="No change to the climate",0,9)))))</f>
        <v>9</v>
      </c>
    </row>
    <row r="15" spans="1:10">
      <c r="A15" s="1" t="s">
        <v>40</v>
      </c>
      <c r="B15" s="9">
        <f t="shared" si="1"/>
        <v>3</v>
      </c>
      <c r="C15" s="9">
        <f t="shared" si="2"/>
        <v>1</v>
      </c>
    </row>
    <row r="16" spans="1:10">
      <c r="A16" s="1" t="s">
        <v>41</v>
      </c>
      <c r="B16" s="9">
        <f t="shared" si="1"/>
        <v>5</v>
      </c>
      <c r="C16" s="9">
        <f t="shared" si="2"/>
        <v>0</v>
      </c>
    </row>
    <row r="17" spans="1:11">
      <c r="A17" s="1" t="s">
        <v>40</v>
      </c>
      <c r="B17" s="9">
        <f t="shared" si="1"/>
        <v>3</v>
      </c>
      <c r="C17" s="9">
        <f t="shared" si="2"/>
        <v>1</v>
      </c>
    </row>
    <row r="18" spans="1:11">
      <c r="A18" s="1" t="s">
        <v>41</v>
      </c>
      <c r="B18" s="9">
        <f t="shared" si="1"/>
        <v>5</v>
      </c>
      <c r="C18" s="9">
        <f t="shared" si="2"/>
        <v>0</v>
      </c>
    </row>
    <row r="19" spans="1:11">
      <c r="A19" s="1" t="s">
        <v>41</v>
      </c>
      <c r="B19" s="9">
        <f>IF(A19="A warmer climate",3,IF(A19="A cooler climate",2,IF(A19="Lower relative humidity",4,IF(A19="More ozone in the atmosphere",5,IF(A86="No change to the climate",1,9)))))</f>
        <v>5</v>
      </c>
      <c r="C19" s="9">
        <f>IF(A19="A warmer climate",1,IF(A19="A cooler climate",0,IF(A19="Lower relative humidity",0,IF(A19="More ozone in the atmosphere",0,IF(A86="No change to the climate",0,9)))))</f>
        <v>0</v>
      </c>
    </row>
    <row r="20" spans="1:11">
      <c r="A20" s="1" t="s">
        <v>40</v>
      </c>
      <c r="B20" s="9">
        <f>IF(A20="A warmer climate",3,IF(A20="A cooler climate",2,IF(A20="Lower relative humidity",4,IF(A20="More ozone in the atmosphere",5,IF(A87="No change to the climate",1,9)))))</f>
        <v>3</v>
      </c>
      <c r="C20" s="9">
        <f>IF(A20="A warmer climate",1,IF(A20="A cooler climate",0,IF(A20="Lower relative humidity",0,IF(A20="More ozone in the atmosphere",0,IF(A87="No change to the climate",0,9)))))</f>
        <v>1</v>
      </c>
    </row>
    <row r="21" spans="1:11">
      <c r="A21" s="1" t="s">
        <v>41</v>
      </c>
      <c r="B21" s="9">
        <f>IF(A21="A warmer climate",3,IF(A21="A cooler climate",2,IF(A21="Lower relative humidity",4,IF(A21="More ozone in the atmosphere",5,IF(A88="No change to the climate",1,9)))))</f>
        <v>5</v>
      </c>
      <c r="C21" s="9">
        <f>IF(A21="A warmer climate",1,IF(A21="A cooler climate",0,IF(A21="Lower relative humidity",0,IF(A21="More ozone in the atmosphere",0,IF(A88="No change to the climate",0,9)))))</f>
        <v>0</v>
      </c>
    </row>
    <row r="22" spans="1:11" ht="37" customHeight="1">
      <c r="A22" s="13" t="s">
        <v>56</v>
      </c>
      <c r="B22" s="131" t="s">
        <v>53</v>
      </c>
      <c r="C22" s="131"/>
      <c r="D22" s="131"/>
      <c r="E22" s="131"/>
      <c r="F22" s="131"/>
      <c r="G22" s="131"/>
      <c r="H22" s="131"/>
      <c r="I22" s="131"/>
      <c r="J22" s="131"/>
    </row>
    <row r="23" spans="1:11" ht="86" customHeight="1">
      <c r="A23" s="131" t="s">
        <v>406</v>
      </c>
      <c r="B23" s="131"/>
      <c r="C23" s="131"/>
      <c r="D23" s="131"/>
      <c r="E23" s="131"/>
      <c r="F23" s="131"/>
      <c r="G23" s="131"/>
      <c r="H23" s="131"/>
      <c r="I23" s="131"/>
      <c r="J23" s="131"/>
    </row>
    <row r="24" spans="1:11" ht="48">
      <c r="A24" s="8"/>
      <c r="B24" s="8" t="s">
        <v>34</v>
      </c>
      <c r="C24" s="8" t="s">
        <v>35</v>
      </c>
      <c r="D24" s="8" t="s">
        <v>36</v>
      </c>
      <c r="E24" s="8" t="s">
        <v>37</v>
      </c>
      <c r="F24" s="8" t="s">
        <v>38</v>
      </c>
      <c r="G24" s="10" t="s">
        <v>39</v>
      </c>
      <c r="H24" s="10" t="s">
        <v>58</v>
      </c>
      <c r="I24" s="10" t="s">
        <v>59</v>
      </c>
      <c r="J24" s="8" t="s">
        <v>44</v>
      </c>
      <c r="K24" s="1" t="s">
        <v>407</v>
      </c>
    </row>
    <row r="25" spans="1:11" ht="48">
      <c r="A25" s="7" t="s">
        <v>27</v>
      </c>
      <c r="B25" s="1">
        <f>IF(ISNUMBER(SEARCH("ozone",A25)),1,IF(ISNUMBER(SEARCH("o zone",A25)),1,0))</f>
        <v>0</v>
      </c>
      <c r="C25" s="1">
        <f>IF(ISNUMBER(SEARCH("green house",A25)),1,IF(ISNUMBER(SEARCH("greenhouse",A25)),1,0))</f>
        <v>0</v>
      </c>
      <c r="D25" s="1">
        <f>IF(ISNUMBER(SEARCH("heat",A25)),1,IF(ISNUMBER(SEARCH("warm",A25)),1,IF(ISNUMBER(SEARCH("temp",A25)),1,IF(ISNUMBER(SEARCH(" hot",A25)),1,0))))</f>
        <v>0</v>
      </c>
      <c r="E25" s="1">
        <f t="shared" ref="E25:E33" si="3">IF(ISNUMBER(SEARCH("trap",A25)),1,IF(ISNUMBER(SEARCH("bounce",A25)),1,IF(ISNUMBER(SEARCH("reflect",A25)),1,IF(ISNUMBER(SEARCH("escape",A25)),1,0))))</f>
        <v>1</v>
      </c>
      <c r="F25" s="1">
        <f t="shared" ref="F25:F33" si="4">IF(ISNUMBER(SEARCH(" IR ",A25)),1,IF(ISNUMBER(SEARCH(" IR ",A25)),1,IF(ISNUMBER(SEARCH("infra",A25)),1,IF(ISNUMBER(SEARCH("infer ",A25)),1,0))))</f>
        <v>1</v>
      </c>
      <c r="G25" s="1">
        <f>SUM(C25:F25)</f>
        <v>2</v>
      </c>
      <c r="H25" s="1">
        <f>IF(A25="",9,IF(B25=1,1,IF(G25=0,2,IF(G25=1,2,IF(G25=2,3,IF(G25&gt;2,4,2))))))</f>
        <v>3</v>
      </c>
      <c r="I25" s="1">
        <v>3</v>
      </c>
      <c r="J25" s="1">
        <f>IF(H25=I25,1,0)</f>
        <v>1</v>
      </c>
    </row>
    <row r="26" spans="1:11">
      <c r="A26" s="7"/>
      <c r="B26" s="1">
        <f t="shared" ref="B26:B33" si="5">IF(ISNUMBER(SEARCH("ozone",A26)),1,IF(ISNUMBER(SEARCH("o zone",A26)),1,0))</f>
        <v>0</v>
      </c>
      <c r="C26" s="1">
        <f>IF(ISNUMBER(SEARCH("green house",A26)),1,IF(ISNUMBER(SEARCH("greenhouse",A26)),1,0))</f>
        <v>0</v>
      </c>
      <c r="D26" s="1">
        <f>IF(ISNUMBER(SEARCH("heat",A26)),1,IF(ISNUMBER(SEARCH("warm",A26)),1,IF(ISNUMBER(SEARCH("temp",A26)),1,IF(ISNUMBER(SEARCH(" hot",A26)),1,0))))</f>
        <v>0</v>
      </c>
      <c r="E26" s="1">
        <f t="shared" si="3"/>
        <v>0</v>
      </c>
      <c r="F26" s="1">
        <f t="shared" si="4"/>
        <v>0</v>
      </c>
      <c r="G26" s="1">
        <f t="shared" ref="G26:G32" si="6">SUM(C26:F26)</f>
        <v>0</v>
      </c>
      <c r="H26" s="1">
        <f t="shared" ref="H26:H33" si="7">IF(A26="",9,IF(B26=1,1,IF(G26=0,2,IF(G26=1,2,IF(G26=2,3,IF(G26&gt;2,4,2))))))</f>
        <v>9</v>
      </c>
      <c r="I26" s="1">
        <v>9</v>
      </c>
      <c r="J26" s="1">
        <f t="shared" ref="J26:J33" si="8">IF(H26=I26,1,0)</f>
        <v>1</v>
      </c>
    </row>
    <row r="27" spans="1:11" ht="48">
      <c r="A27" s="7" t="s">
        <v>28</v>
      </c>
      <c r="B27" s="1">
        <f t="shared" si="5"/>
        <v>0</v>
      </c>
      <c r="C27" s="1">
        <v>1</v>
      </c>
      <c r="D27" s="1">
        <f>IF(ISNUMBER(SEARCH("heat",A27)),1,IF(ISNUMBER(SEARCH("warm",A27)),1,IF(ISNUMBER(SEARCH("temp",A27)),1,IF(ISNUMBER(SEARCH(" hot",A27)),1,0))))</f>
        <v>1</v>
      </c>
      <c r="E27" s="1">
        <f t="shared" si="3"/>
        <v>1</v>
      </c>
      <c r="F27" s="1">
        <f t="shared" si="4"/>
        <v>1</v>
      </c>
      <c r="G27" s="1">
        <f t="shared" si="6"/>
        <v>4</v>
      </c>
      <c r="H27" s="1">
        <f t="shared" si="7"/>
        <v>4</v>
      </c>
      <c r="I27" s="9">
        <v>3</v>
      </c>
      <c r="J27" s="1">
        <f t="shared" si="8"/>
        <v>0</v>
      </c>
    </row>
    <row r="28" spans="1:11" ht="64">
      <c r="A28" s="7" t="s">
        <v>29</v>
      </c>
      <c r="B28" s="1">
        <f t="shared" si="5"/>
        <v>0</v>
      </c>
      <c r="C28" s="1">
        <f>IF(ISNUMBER(SEARCH("green house",A28)),1,IF(ISNUMBER(SEARCH("greenhouse",A28)),1,0))</f>
        <v>1</v>
      </c>
      <c r="D28" s="1">
        <f>IF(ISNUMBER(SEARCH("heat",A28)),1,IF(ISNUMBER(SEARCH("warm",A28)),1,IF(ISNUMBER(SEARCH("temp",A28)),1,IF(ISNUMBER(SEARCH(" hot",A28)),1,0))))</f>
        <v>1</v>
      </c>
      <c r="E28" s="1">
        <f t="shared" si="3"/>
        <v>0</v>
      </c>
      <c r="F28" s="1">
        <f t="shared" si="4"/>
        <v>0</v>
      </c>
      <c r="G28" s="1">
        <f t="shared" si="6"/>
        <v>2</v>
      </c>
      <c r="H28" s="1">
        <f t="shared" si="7"/>
        <v>3</v>
      </c>
      <c r="I28" s="9">
        <v>1</v>
      </c>
      <c r="J28" s="1">
        <f t="shared" si="8"/>
        <v>0</v>
      </c>
    </row>
    <row r="29" spans="1:11" ht="16">
      <c r="A29" s="7" t="s">
        <v>30</v>
      </c>
      <c r="B29" s="1">
        <f t="shared" si="5"/>
        <v>0</v>
      </c>
      <c r="C29" s="1">
        <v>0</v>
      </c>
      <c r="D29" s="1">
        <v>0</v>
      </c>
      <c r="E29" s="1">
        <f t="shared" si="3"/>
        <v>0</v>
      </c>
      <c r="F29" s="1">
        <f t="shared" si="4"/>
        <v>0</v>
      </c>
      <c r="G29" s="1">
        <f t="shared" si="6"/>
        <v>0</v>
      </c>
      <c r="H29" s="1">
        <f t="shared" si="7"/>
        <v>2</v>
      </c>
      <c r="I29" s="9">
        <v>2</v>
      </c>
      <c r="J29" s="1">
        <f t="shared" si="8"/>
        <v>1</v>
      </c>
    </row>
    <row r="30" spans="1:11" ht="64">
      <c r="A30" s="7" t="s">
        <v>31</v>
      </c>
      <c r="B30" s="1">
        <f t="shared" si="5"/>
        <v>0</v>
      </c>
      <c r="C30" s="1">
        <f t="shared" ref="C30:C32" si="9">IF(ISNUMBER(SEARCH("green house",A30)),1,IF(ISNUMBER(SEARCH("greenhouse",A30)),1,0))</f>
        <v>0</v>
      </c>
      <c r="D30" s="1">
        <f>IF(ISNUMBER(SEARCH("heat",A30)),1,IF(ISNUMBER(SEARCH("warm",A30)),1,IF(ISNUMBER(SEARCH("temp",A30)),1,IF(ISNUMBER(SEARCH(" hot",A30)),1,0))))</f>
        <v>1</v>
      </c>
      <c r="E30" s="1">
        <f t="shared" si="3"/>
        <v>0</v>
      </c>
      <c r="F30" s="1">
        <f t="shared" si="4"/>
        <v>0</v>
      </c>
      <c r="G30" s="1">
        <f t="shared" si="6"/>
        <v>1</v>
      </c>
      <c r="H30" s="1">
        <f t="shared" si="7"/>
        <v>2</v>
      </c>
      <c r="I30" s="9">
        <v>1</v>
      </c>
      <c r="J30" s="1">
        <f t="shared" si="8"/>
        <v>0</v>
      </c>
    </row>
    <row r="31" spans="1:11" ht="32">
      <c r="A31" s="7" t="s">
        <v>32</v>
      </c>
      <c r="B31" s="1">
        <f t="shared" si="5"/>
        <v>1</v>
      </c>
      <c r="C31" s="1">
        <f t="shared" si="9"/>
        <v>0</v>
      </c>
      <c r="D31" s="1">
        <v>0</v>
      </c>
      <c r="E31" s="1">
        <f t="shared" si="3"/>
        <v>0</v>
      </c>
      <c r="F31" s="1">
        <f t="shared" si="4"/>
        <v>0</v>
      </c>
      <c r="G31" s="1">
        <f t="shared" si="6"/>
        <v>0</v>
      </c>
      <c r="H31" s="1">
        <f t="shared" si="7"/>
        <v>1</v>
      </c>
      <c r="I31" s="9">
        <v>1</v>
      </c>
      <c r="J31" s="1">
        <f t="shared" si="8"/>
        <v>1</v>
      </c>
    </row>
    <row r="32" spans="1:11" ht="32">
      <c r="A32" s="7" t="s">
        <v>33</v>
      </c>
      <c r="B32" s="1">
        <f t="shared" si="5"/>
        <v>0</v>
      </c>
      <c r="C32" s="1">
        <f t="shared" si="9"/>
        <v>0</v>
      </c>
      <c r="D32" s="1">
        <f t="shared" ref="D32" si="10">IF(ISNUMBER(SEARCH("heat",A32)),1,IF(ISNUMBER(SEARCH("warm",A32)),1,IF(ISNUMBER(SEARCH("temp",A32)),1,IF(ISNUMBER(SEARCH(" hot",A32)),1,0))))</f>
        <v>0</v>
      </c>
      <c r="E32" s="1">
        <f t="shared" si="3"/>
        <v>0</v>
      </c>
      <c r="F32" s="1">
        <f t="shared" si="4"/>
        <v>0</v>
      </c>
      <c r="G32" s="1">
        <f t="shared" si="6"/>
        <v>0</v>
      </c>
      <c r="H32" s="1">
        <f t="shared" si="7"/>
        <v>2</v>
      </c>
      <c r="I32" s="9">
        <v>2</v>
      </c>
      <c r="J32" s="1">
        <f t="shared" si="8"/>
        <v>1</v>
      </c>
    </row>
    <row r="33" spans="1:10" ht="16">
      <c r="A33" s="7" t="s">
        <v>57</v>
      </c>
      <c r="B33" s="1">
        <f t="shared" si="5"/>
        <v>0</v>
      </c>
      <c r="C33" s="1">
        <f t="shared" ref="C33" si="11">IF(ISNUMBER(SEARCH("green house",A33)),1,IF(ISNUMBER(SEARCH("greenhouse",A33)),1,0))</f>
        <v>0</v>
      </c>
      <c r="D33" s="1">
        <f t="shared" ref="D33" si="12">IF(ISNUMBER(SEARCH("heat",A33)),1,IF(ISNUMBER(SEARCH("warm",A33)),1,IF(ISNUMBER(SEARCH("temp",A33)),1,IF(ISNUMBER(SEARCH(" hot",A33)),1,0))))</f>
        <v>0</v>
      </c>
      <c r="E33" s="1">
        <f t="shared" si="3"/>
        <v>0</v>
      </c>
      <c r="F33" s="1">
        <f t="shared" si="4"/>
        <v>0</v>
      </c>
      <c r="G33" s="1">
        <f t="shared" ref="G33" si="13">SUM(C33:F33)</f>
        <v>0</v>
      </c>
      <c r="H33" s="1">
        <f t="shared" si="7"/>
        <v>2</v>
      </c>
      <c r="I33" s="1">
        <v>1</v>
      </c>
      <c r="J33" s="1">
        <f t="shared" si="8"/>
        <v>0</v>
      </c>
    </row>
  </sheetData>
  <mergeCells count="5">
    <mergeCell ref="B10:H10"/>
    <mergeCell ref="B11:H11"/>
    <mergeCell ref="B22:J22"/>
    <mergeCell ref="A23:J23"/>
    <mergeCell ref="A1:J1"/>
  </mergeCells>
  <conditionalFormatting sqref="J25:J33">
    <cfRule type="colorScale" priority="1">
      <colorScale>
        <cfvo type="min"/>
        <cfvo type="percentile" val="50"/>
        <cfvo type="max"/>
        <color rgb="FFF8696B"/>
        <color rgb="FFFCFCFF"/>
        <color rgb="FF63BE7B"/>
      </colorScale>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
  <sheetViews>
    <sheetView workbookViewId="0">
      <selection activeCell="D16" sqref="D16"/>
    </sheetView>
  </sheetViews>
  <sheetFormatPr baseColWidth="10" defaultRowHeight="15"/>
  <cols>
    <col min="1" max="1" width="47.83203125" style="7" customWidth="1"/>
    <col min="2" max="16384" width="10.83203125" style="7"/>
  </cols>
  <sheetData>
    <row r="1" spans="1:5">
      <c r="A1" s="136" t="s">
        <v>19</v>
      </c>
      <c r="B1" s="136"/>
      <c r="C1" s="136"/>
      <c r="D1" s="136"/>
      <c r="E1" s="136"/>
    </row>
    <row r="2" spans="1:5">
      <c r="A2" s="137" t="s">
        <v>413</v>
      </c>
      <c r="B2" s="137"/>
      <c r="C2" s="137"/>
      <c r="D2" s="137"/>
      <c r="E2" s="137"/>
    </row>
    <row r="3" spans="1:5" ht="16">
      <c r="A3" s="23" t="s">
        <v>96</v>
      </c>
      <c r="B3" s="24"/>
      <c r="C3" s="24"/>
      <c r="D3" s="24"/>
      <c r="E3" s="24"/>
    </row>
    <row r="4" spans="1:5" ht="32">
      <c r="A4" s="7" t="s">
        <v>412</v>
      </c>
      <c r="B4" s="7">
        <v>24</v>
      </c>
      <c r="C4" s="7">
        <v>365</v>
      </c>
      <c r="D4" s="7">
        <v>343</v>
      </c>
      <c r="E4" s="7">
        <v>23424</v>
      </c>
    </row>
    <row r="5" spans="1:5" ht="16">
      <c r="A5" s="23" t="s">
        <v>97</v>
      </c>
      <c r="B5" s="24"/>
      <c r="C5" s="24"/>
      <c r="D5" s="24"/>
      <c r="E5" s="24"/>
    </row>
    <row r="6" spans="1:5" ht="52" customHeight="1">
      <c r="A6" s="124" t="s">
        <v>98</v>
      </c>
      <c r="B6" s="124"/>
      <c r="C6" s="124"/>
      <c r="D6" s="124"/>
      <c r="E6" s="124"/>
    </row>
  </sheetData>
  <mergeCells count="3">
    <mergeCell ref="A1:E1"/>
    <mergeCell ref="A2:E2"/>
    <mergeCell ref="A6:E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2"/>
  <sheetViews>
    <sheetView workbookViewId="0">
      <selection activeCell="S35" sqref="S35"/>
    </sheetView>
  </sheetViews>
  <sheetFormatPr baseColWidth="10" defaultRowHeight="15"/>
  <cols>
    <col min="1" max="1" width="18.1640625" style="25" customWidth="1"/>
    <col min="2" max="16384" width="10.83203125" style="25"/>
  </cols>
  <sheetData>
    <row r="1" spans="1:17" s="29" customFormat="1">
      <c r="A1" s="27" t="s">
        <v>100</v>
      </c>
      <c r="B1" s="26"/>
      <c r="C1" s="26"/>
      <c r="D1" s="26"/>
      <c r="E1" s="26"/>
      <c r="F1" s="26"/>
      <c r="G1" s="26"/>
      <c r="H1" s="26"/>
      <c r="I1" s="26"/>
      <c r="J1" s="26"/>
      <c r="K1" s="26"/>
      <c r="L1" s="26"/>
      <c r="M1" s="26"/>
      <c r="N1" s="26"/>
      <c r="O1" s="26"/>
      <c r="P1" s="26"/>
      <c r="Q1" s="26"/>
    </row>
    <row r="2" spans="1:17" s="29" customFormat="1">
      <c r="A2" s="108" t="s">
        <v>410</v>
      </c>
    </row>
    <row r="3" spans="1:17">
      <c r="A3" s="27" t="s">
        <v>411</v>
      </c>
      <c r="B3" s="26"/>
      <c r="C3" s="26"/>
      <c r="D3" s="26"/>
      <c r="E3" s="26"/>
      <c r="F3" s="26"/>
      <c r="G3" s="26"/>
      <c r="H3" s="26"/>
      <c r="I3" s="26"/>
      <c r="J3" s="26"/>
      <c r="K3" s="26"/>
      <c r="L3" s="26"/>
      <c r="M3" s="26"/>
      <c r="N3" s="26"/>
      <c r="O3" s="26"/>
      <c r="P3" s="26"/>
      <c r="Q3" s="26"/>
    </row>
    <row r="4" spans="1:17">
      <c r="A4" s="28" t="s">
        <v>408</v>
      </c>
    </row>
    <row r="5" spans="1:17">
      <c r="A5" s="138" t="s">
        <v>101</v>
      </c>
      <c r="B5" s="139"/>
      <c r="C5" s="139"/>
    </row>
    <row r="6" spans="1:17">
      <c r="A6" s="25" t="s">
        <v>74</v>
      </c>
      <c r="B6" s="25" t="s">
        <v>75</v>
      </c>
      <c r="C6" s="25" t="s">
        <v>76</v>
      </c>
    </row>
    <row r="7" spans="1:17">
      <c r="A7" s="25">
        <v>35</v>
      </c>
      <c r="B7" s="25">
        <v>30</v>
      </c>
      <c r="C7" s="25">
        <v>30</v>
      </c>
    </row>
    <row r="24" spans="1:11">
      <c r="A24" s="31" t="s">
        <v>102</v>
      </c>
    </row>
    <row r="25" spans="1:11">
      <c r="A25" s="28" t="s">
        <v>103</v>
      </c>
    </row>
    <row r="26" spans="1:11">
      <c r="A26" s="28" t="s">
        <v>104</v>
      </c>
    </row>
    <row r="27" spans="1:11">
      <c r="A27" s="28" t="s">
        <v>105</v>
      </c>
    </row>
    <row r="28" spans="1:11">
      <c r="A28" s="28" t="s">
        <v>106</v>
      </c>
    </row>
    <row r="29" spans="1:11">
      <c r="A29" s="28"/>
    </row>
    <row r="30" spans="1:11">
      <c r="A30" s="33" t="s">
        <v>108</v>
      </c>
    </row>
    <row r="31" spans="1:11" ht="33" customHeight="1">
      <c r="A31" s="140" t="s">
        <v>114</v>
      </c>
      <c r="B31" s="140"/>
      <c r="C31" s="140"/>
      <c r="D31" s="140"/>
      <c r="E31" s="140"/>
      <c r="F31" s="140"/>
      <c r="G31" s="140"/>
      <c r="H31" s="140"/>
      <c r="I31" s="140"/>
      <c r="J31" s="140"/>
      <c r="K31" s="140"/>
    </row>
    <row r="32" spans="1:11">
      <c r="A32" s="36" t="s">
        <v>112</v>
      </c>
      <c r="B32" s="25" t="s">
        <v>74</v>
      </c>
      <c r="C32" s="25" t="s">
        <v>75</v>
      </c>
      <c r="D32" s="25" t="s">
        <v>76</v>
      </c>
      <c r="F32" s="37" t="s">
        <v>113</v>
      </c>
      <c r="G32" s="35" t="s">
        <v>74</v>
      </c>
      <c r="H32" s="35" t="s">
        <v>75</v>
      </c>
      <c r="I32" s="35" t="s">
        <v>76</v>
      </c>
    </row>
    <row r="33" spans="1:9">
      <c r="A33" s="28" t="s">
        <v>107</v>
      </c>
      <c r="B33" s="25">
        <v>35</v>
      </c>
      <c r="C33" s="25">
        <v>30</v>
      </c>
      <c r="D33" s="25">
        <v>30</v>
      </c>
      <c r="F33" s="34" t="s">
        <v>107</v>
      </c>
      <c r="G33" s="35">
        <v>35</v>
      </c>
      <c r="H33" s="35">
        <v>30</v>
      </c>
      <c r="I33" s="35">
        <v>30</v>
      </c>
    </row>
    <row r="34" spans="1:9">
      <c r="A34" s="28" t="s">
        <v>109</v>
      </c>
      <c r="B34" s="25">
        <v>0</v>
      </c>
      <c r="C34" s="25">
        <v>0</v>
      </c>
      <c r="D34" s="25">
        <v>0</v>
      </c>
      <c r="F34" s="34" t="s">
        <v>109</v>
      </c>
      <c r="G34" s="35">
        <v>0</v>
      </c>
      <c r="H34" s="35">
        <v>0</v>
      </c>
      <c r="I34" s="35">
        <v>0</v>
      </c>
    </row>
    <row r="35" spans="1:9" ht="112">
      <c r="A35" s="30" t="s">
        <v>110</v>
      </c>
      <c r="B35" s="25">
        <v>35</v>
      </c>
      <c r="C35" s="25">
        <v>35</v>
      </c>
      <c r="D35" s="25">
        <v>35</v>
      </c>
      <c r="F35" s="32" t="s">
        <v>111</v>
      </c>
      <c r="G35" s="35">
        <v>300</v>
      </c>
      <c r="H35" s="35">
        <v>300</v>
      </c>
      <c r="I35" s="35">
        <v>300</v>
      </c>
    </row>
    <row r="52" spans="1:10" ht="64" customHeight="1">
      <c r="A52" s="140" t="s">
        <v>409</v>
      </c>
      <c r="B52" s="140"/>
      <c r="C52" s="140"/>
      <c r="D52" s="140"/>
      <c r="E52" s="140"/>
      <c r="F52" s="140"/>
      <c r="G52" s="140"/>
      <c r="H52" s="140"/>
      <c r="I52" s="140"/>
      <c r="J52" s="140"/>
    </row>
  </sheetData>
  <mergeCells count="3">
    <mergeCell ref="A5:C5"/>
    <mergeCell ref="A52:J52"/>
    <mergeCell ref="A31:K31"/>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4"/>
  <sheetViews>
    <sheetView workbookViewId="0">
      <selection activeCell="B30" sqref="B30"/>
    </sheetView>
  </sheetViews>
  <sheetFormatPr baseColWidth="10" defaultRowHeight="15"/>
  <cols>
    <col min="1" max="1" width="29.33203125" style="1" customWidth="1"/>
    <col min="2" max="2" width="130.6640625" style="1" customWidth="1"/>
    <col min="3" max="16384" width="10.83203125" style="1"/>
  </cols>
  <sheetData>
    <row r="1" spans="1:2">
      <c r="A1" s="122" t="s">
        <v>417</v>
      </c>
      <c r="B1" s="122"/>
    </row>
    <row r="2" spans="1:2" s="9" customFormat="1">
      <c r="A2" s="141" t="s">
        <v>123</v>
      </c>
      <c r="B2" s="141"/>
    </row>
    <row r="3" spans="1:2">
      <c r="A3" s="120" t="s">
        <v>124</v>
      </c>
      <c r="B3" s="120"/>
    </row>
    <row r="4" spans="1:2" ht="16">
      <c r="A4" s="39" t="s">
        <v>118</v>
      </c>
      <c r="B4" s="39" t="s">
        <v>1</v>
      </c>
    </row>
    <row r="5" spans="1:2" ht="16">
      <c r="A5" s="11" t="s">
        <v>117</v>
      </c>
      <c r="B5" s="11" t="s">
        <v>119</v>
      </c>
    </row>
    <row r="6" spans="1:2" ht="32">
      <c r="A6" s="11" t="s">
        <v>120</v>
      </c>
      <c r="B6" s="11" t="s">
        <v>418</v>
      </c>
    </row>
    <row r="7" spans="1:2" ht="32">
      <c r="A7" s="11" t="s">
        <v>125</v>
      </c>
      <c r="B7" s="11" t="s">
        <v>419</v>
      </c>
    </row>
    <row r="8" spans="1:2" ht="32">
      <c r="A8" s="11" t="s">
        <v>121</v>
      </c>
      <c r="B8" s="11" t="s">
        <v>122</v>
      </c>
    </row>
    <row r="9" spans="1:2" ht="16">
      <c r="A9" s="11" t="s">
        <v>126</v>
      </c>
      <c r="B9" s="11" t="s">
        <v>127</v>
      </c>
    </row>
    <row r="10" spans="1:2">
      <c r="A10" s="1" t="s">
        <v>128</v>
      </c>
      <c r="B10" s="1" t="s">
        <v>129</v>
      </c>
    </row>
    <row r="11" spans="1:2">
      <c r="A11" s="120" t="s">
        <v>132</v>
      </c>
      <c r="B11" s="120"/>
    </row>
    <row r="12" spans="1:2" ht="38" customHeight="1">
      <c r="A12" s="124" t="s">
        <v>133</v>
      </c>
      <c r="B12" s="124"/>
    </row>
    <row r="13" spans="1:2">
      <c r="A13" s="1" t="s">
        <v>134</v>
      </c>
      <c r="B13" s="40" t="s">
        <v>130</v>
      </c>
    </row>
    <row r="14" spans="1:2">
      <c r="A14" s="1" t="s">
        <v>135</v>
      </c>
      <c r="B14" s="40" t="s">
        <v>131</v>
      </c>
    </row>
  </sheetData>
  <mergeCells count="5">
    <mergeCell ref="A2:B2"/>
    <mergeCell ref="A3:B3"/>
    <mergeCell ref="A11:B11"/>
    <mergeCell ref="A12:B12"/>
    <mergeCell ref="A1:B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2"/>
  <sheetViews>
    <sheetView workbookViewId="0">
      <selection activeCell="A20" sqref="A20"/>
    </sheetView>
  </sheetViews>
  <sheetFormatPr baseColWidth="10" defaultRowHeight="15"/>
  <cols>
    <col min="1" max="1" width="16.33203125" style="41" customWidth="1"/>
    <col min="2" max="2" width="19.33203125" style="41" customWidth="1"/>
    <col min="3" max="3" width="15" style="41" customWidth="1"/>
    <col min="4" max="5" width="10.83203125" style="41"/>
    <col min="6" max="6" width="19.5" style="41" customWidth="1"/>
    <col min="7" max="7" width="8.5" style="41" customWidth="1"/>
    <col min="8" max="10" width="10.83203125" style="41"/>
    <col min="11" max="11" width="8.83203125" style="41" customWidth="1"/>
    <col min="12" max="12" width="10" style="41" customWidth="1"/>
    <col min="13" max="13" width="9.1640625" style="41" customWidth="1"/>
    <col min="14" max="14" width="8.5" style="41" customWidth="1"/>
    <col min="15" max="15" width="7.33203125" style="41" customWidth="1"/>
    <col min="16" max="16384" width="10.83203125" style="41"/>
  </cols>
  <sheetData>
    <row r="1" spans="1:15" ht="22" customHeight="1">
      <c r="A1" s="161" t="s">
        <v>154</v>
      </c>
      <c r="B1" s="161"/>
      <c r="C1" s="161"/>
      <c r="D1" s="161"/>
      <c r="E1" s="161"/>
      <c r="F1" s="161"/>
      <c r="G1" s="161"/>
      <c r="H1" s="162"/>
      <c r="I1" s="162"/>
      <c r="J1" s="42"/>
      <c r="K1" s="42"/>
      <c r="L1" s="42"/>
      <c r="M1" s="42"/>
      <c r="N1" s="42"/>
      <c r="O1" s="42"/>
    </row>
    <row r="2" spans="1:15" ht="22" customHeight="1">
      <c r="A2" s="169" t="s">
        <v>215</v>
      </c>
      <c r="B2" s="169"/>
      <c r="C2" s="169"/>
      <c r="D2" s="169"/>
      <c r="E2" s="169"/>
      <c r="F2" s="169"/>
      <c r="G2" s="169"/>
      <c r="H2" s="169"/>
      <c r="I2" s="169"/>
      <c r="J2" s="47"/>
      <c r="K2" s="47"/>
      <c r="L2" s="47"/>
      <c r="M2" s="47"/>
      <c r="N2" s="47"/>
      <c r="O2" s="47"/>
    </row>
    <row r="3" spans="1:15" ht="22" customHeight="1" thickBot="1">
      <c r="A3" s="168" t="s">
        <v>214</v>
      </c>
      <c r="B3" s="168"/>
      <c r="C3" s="168"/>
      <c r="D3" s="168"/>
      <c r="E3" s="168"/>
      <c r="F3" s="168"/>
      <c r="G3" s="168"/>
      <c r="H3" s="168"/>
      <c r="I3" s="168"/>
      <c r="J3" s="47"/>
      <c r="K3" s="47"/>
      <c r="L3" s="47"/>
      <c r="M3" s="47"/>
      <c r="N3" s="47"/>
      <c r="O3" s="47"/>
    </row>
    <row r="4" spans="1:15" ht="64">
      <c r="A4" s="72" t="s">
        <v>136</v>
      </c>
      <c r="B4" s="73"/>
      <c r="C4" s="74" t="s">
        <v>156</v>
      </c>
      <c r="D4" s="75" t="s">
        <v>155</v>
      </c>
      <c r="E4" s="52" t="s">
        <v>144</v>
      </c>
      <c r="F4" s="53" t="s">
        <v>171</v>
      </c>
      <c r="G4" s="54"/>
      <c r="H4" s="55" t="s">
        <v>213</v>
      </c>
      <c r="I4" s="167" t="str">
        <f>CONCATENATE(D4,K4,C9,K4,F11,G12,K4,M4)</f>
        <v>PRO-VS-RDAR-20180102</v>
      </c>
      <c r="J4" s="167"/>
      <c r="K4" s="56" t="s">
        <v>192</v>
      </c>
      <c r="L4" s="54" t="s">
        <v>193</v>
      </c>
      <c r="M4" s="57">
        <v>20180102</v>
      </c>
      <c r="N4" s="54" t="s">
        <v>210</v>
      </c>
      <c r="O4" s="58"/>
    </row>
    <row r="5" spans="1:15" ht="33" customHeight="1">
      <c r="A5" s="76" t="s">
        <v>137</v>
      </c>
      <c r="B5" s="163"/>
      <c r="C5" s="163"/>
      <c r="D5" s="164"/>
      <c r="E5" s="59" t="s">
        <v>145</v>
      </c>
      <c r="F5" s="51" t="s">
        <v>146</v>
      </c>
      <c r="G5" s="50" t="s">
        <v>159</v>
      </c>
      <c r="H5" s="50" t="s">
        <v>160</v>
      </c>
      <c r="I5" s="50" t="s">
        <v>161</v>
      </c>
      <c r="J5" s="50" t="s">
        <v>164</v>
      </c>
      <c r="K5" s="50" t="s">
        <v>165</v>
      </c>
      <c r="L5" s="50" t="s">
        <v>168</v>
      </c>
      <c r="M5" s="159" t="s">
        <v>218</v>
      </c>
      <c r="N5" s="159"/>
      <c r="O5" s="160"/>
    </row>
    <row r="6" spans="1:15" ht="16" customHeight="1" thickBot="1">
      <c r="A6" s="68"/>
      <c r="B6" s="153"/>
      <c r="C6" s="153"/>
      <c r="D6" s="158"/>
      <c r="E6" s="165" t="s">
        <v>152</v>
      </c>
      <c r="F6" s="166"/>
      <c r="G6" s="49" t="s">
        <v>170</v>
      </c>
      <c r="H6" s="49" t="s">
        <v>162</v>
      </c>
      <c r="I6" s="49" t="s">
        <v>163</v>
      </c>
      <c r="J6" s="49" t="s">
        <v>167</v>
      </c>
      <c r="K6" s="49" t="s">
        <v>166</v>
      </c>
      <c r="L6" s="49" t="s">
        <v>169</v>
      </c>
      <c r="M6" s="159"/>
      <c r="N6" s="159"/>
      <c r="O6" s="160"/>
    </row>
    <row r="7" spans="1:15" ht="33" customHeight="1">
      <c r="A7" s="48" t="s">
        <v>138</v>
      </c>
      <c r="B7" s="170" t="s">
        <v>222</v>
      </c>
      <c r="C7" s="45" t="s">
        <v>139</v>
      </c>
      <c r="D7" s="45"/>
      <c r="E7" s="59" t="s">
        <v>147</v>
      </c>
      <c r="F7" s="51" t="s">
        <v>148</v>
      </c>
      <c r="G7" s="50" t="s">
        <v>177</v>
      </c>
      <c r="H7" s="50" t="s">
        <v>176</v>
      </c>
      <c r="I7" s="50" t="s">
        <v>178</v>
      </c>
      <c r="J7" s="50" t="s">
        <v>179</v>
      </c>
      <c r="K7" s="45"/>
      <c r="L7" s="45"/>
      <c r="M7" s="159"/>
      <c r="N7" s="159"/>
      <c r="O7" s="160"/>
    </row>
    <row r="8" spans="1:15" ht="16">
      <c r="A8" s="48"/>
      <c r="B8" s="171"/>
      <c r="C8" s="45"/>
      <c r="D8" s="45"/>
      <c r="E8" s="165" t="s">
        <v>152</v>
      </c>
      <c r="F8" s="166"/>
      <c r="G8" s="49" t="s">
        <v>172</v>
      </c>
      <c r="H8" s="49" t="s">
        <v>173</v>
      </c>
      <c r="I8" s="49" t="s">
        <v>174</v>
      </c>
      <c r="J8" s="49" t="s">
        <v>175</v>
      </c>
      <c r="K8" s="45"/>
      <c r="L8" s="45"/>
      <c r="M8" s="159"/>
      <c r="N8" s="159"/>
      <c r="O8" s="160"/>
    </row>
    <row r="9" spans="1:15" ht="48">
      <c r="A9" s="43" t="s">
        <v>157</v>
      </c>
      <c r="B9" s="44" t="s">
        <v>223</v>
      </c>
      <c r="C9" s="46" t="s">
        <v>158</v>
      </c>
      <c r="D9" s="45"/>
      <c r="E9" s="59" t="s">
        <v>153</v>
      </c>
      <c r="F9" s="51" t="s">
        <v>149</v>
      </c>
      <c r="G9" s="50" t="s">
        <v>190</v>
      </c>
      <c r="H9" s="50" t="s">
        <v>183</v>
      </c>
      <c r="I9" s="50" t="s">
        <v>184</v>
      </c>
      <c r="J9" s="50" t="s">
        <v>185</v>
      </c>
      <c r="K9" s="50" t="s">
        <v>187</v>
      </c>
      <c r="L9" s="50" t="s">
        <v>188</v>
      </c>
      <c r="M9" s="159"/>
      <c r="N9" s="159"/>
      <c r="O9" s="160"/>
    </row>
    <row r="10" spans="1:15" ht="16">
      <c r="A10" s="43"/>
      <c r="B10" s="44"/>
      <c r="C10" s="46"/>
      <c r="D10" s="45"/>
      <c r="E10" s="165" t="s">
        <v>152</v>
      </c>
      <c r="F10" s="166"/>
      <c r="G10" s="49" t="s">
        <v>191</v>
      </c>
      <c r="H10" s="49" t="s">
        <v>180</v>
      </c>
      <c r="I10" s="49" t="s">
        <v>181</v>
      </c>
      <c r="J10" s="49" t="s">
        <v>182</v>
      </c>
      <c r="K10" s="49" t="s">
        <v>186</v>
      </c>
      <c r="L10" s="49" t="s">
        <v>189</v>
      </c>
      <c r="M10" s="159"/>
      <c r="N10" s="159"/>
      <c r="O10" s="160"/>
    </row>
    <row r="11" spans="1:15" ht="49" customHeight="1">
      <c r="A11" s="43"/>
      <c r="B11" s="44"/>
      <c r="C11" s="46"/>
      <c r="D11" s="45"/>
      <c r="E11" s="59" t="s">
        <v>150</v>
      </c>
      <c r="F11" s="51" t="s">
        <v>151</v>
      </c>
      <c r="G11" s="50" t="s">
        <v>209</v>
      </c>
      <c r="H11" s="50" t="s">
        <v>197</v>
      </c>
      <c r="I11" s="50" t="s">
        <v>196</v>
      </c>
      <c r="J11" s="50" t="s">
        <v>198</v>
      </c>
      <c r="K11" s="50" t="s">
        <v>199</v>
      </c>
      <c r="L11" s="50" t="s">
        <v>200</v>
      </c>
      <c r="M11" s="50" t="s">
        <v>205</v>
      </c>
      <c r="N11" s="50" t="s">
        <v>204</v>
      </c>
      <c r="O11" s="60" t="s">
        <v>206</v>
      </c>
    </row>
    <row r="12" spans="1:15" ht="17" customHeight="1" thickBot="1">
      <c r="A12" s="43"/>
      <c r="B12" s="44"/>
      <c r="C12" s="46"/>
      <c r="D12" s="45"/>
      <c r="E12" s="142" t="s">
        <v>152</v>
      </c>
      <c r="F12" s="143"/>
      <c r="G12" s="61" t="s">
        <v>208</v>
      </c>
      <c r="H12" s="61" t="s">
        <v>194</v>
      </c>
      <c r="I12" s="61" t="s">
        <v>195</v>
      </c>
      <c r="J12" s="61" t="s">
        <v>203</v>
      </c>
      <c r="K12" s="61" t="s">
        <v>202</v>
      </c>
      <c r="L12" s="61" t="s">
        <v>201</v>
      </c>
      <c r="M12" s="61" t="s">
        <v>182</v>
      </c>
      <c r="N12" s="61" t="s">
        <v>170</v>
      </c>
      <c r="O12" s="62" t="s">
        <v>207</v>
      </c>
    </row>
    <row r="13" spans="1:15" ht="17" customHeight="1">
      <c r="A13" s="43"/>
      <c r="B13" s="44"/>
      <c r="C13" s="46"/>
      <c r="D13" s="45"/>
      <c r="E13" s="144" t="s">
        <v>220</v>
      </c>
      <c r="F13" s="145"/>
      <c r="G13" s="146"/>
      <c r="H13" s="147" t="s">
        <v>221</v>
      </c>
      <c r="I13" s="145"/>
      <c r="J13" s="145"/>
      <c r="K13" s="146"/>
      <c r="L13" s="147" t="s">
        <v>219</v>
      </c>
      <c r="M13" s="145"/>
      <c r="N13" s="145"/>
      <c r="O13" s="148"/>
    </row>
    <row r="14" spans="1:15" ht="17" customHeight="1">
      <c r="A14" s="43"/>
      <c r="B14" s="44"/>
      <c r="C14" s="46"/>
      <c r="D14" s="45"/>
      <c r="E14" s="149"/>
      <c r="F14" s="150"/>
      <c r="G14" s="151"/>
      <c r="H14" s="155"/>
      <c r="I14" s="150"/>
      <c r="J14" s="150"/>
      <c r="K14" s="151"/>
      <c r="L14" s="155"/>
      <c r="M14" s="150"/>
      <c r="N14" s="150"/>
      <c r="O14" s="157"/>
    </row>
    <row r="15" spans="1:15" ht="17" customHeight="1">
      <c r="A15" s="43"/>
      <c r="B15" s="44"/>
      <c r="C15" s="46"/>
      <c r="D15" s="45"/>
      <c r="E15" s="149"/>
      <c r="F15" s="150"/>
      <c r="G15" s="151"/>
      <c r="H15" s="155"/>
      <c r="I15" s="150"/>
      <c r="J15" s="150"/>
      <c r="K15" s="151"/>
      <c r="L15" s="155"/>
      <c r="M15" s="150"/>
      <c r="N15" s="150"/>
      <c r="O15" s="157"/>
    </row>
    <row r="16" spans="1:15" ht="17" customHeight="1">
      <c r="A16" s="43"/>
      <c r="B16" s="44"/>
      <c r="C16" s="46"/>
      <c r="D16" s="45"/>
      <c r="E16" s="149"/>
      <c r="F16" s="150"/>
      <c r="G16" s="151"/>
      <c r="H16" s="155"/>
      <c r="I16" s="150"/>
      <c r="J16" s="150"/>
      <c r="K16" s="151"/>
      <c r="L16" s="155"/>
      <c r="M16" s="150"/>
      <c r="N16" s="150"/>
      <c r="O16" s="157"/>
    </row>
    <row r="17" spans="1:15" ht="17" customHeight="1" thickBot="1">
      <c r="A17" s="43"/>
      <c r="B17" s="44"/>
      <c r="C17" s="46"/>
      <c r="D17" s="45"/>
      <c r="E17" s="149"/>
      <c r="F17" s="150"/>
      <c r="G17" s="151"/>
      <c r="H17" s="155"/>
      <c r="I17" s="150"/>
      <c r="J17" s="150"/>
      <c r="K17" s="151"/>
      <c r="L17" s="155"/>
      <c r="M17" s="150"/>
      <c r="N17" s="150"/>
      <c r="O17" s="157"/>
    </row>
    <row r="18" spans="1:15" ht="36" customHeight="1">
      <c r="A18" s="63" t="s">
        <v>140</v>
      </c>
      <c r="B18" s="64"/>
      <c r="C18" s="54" t="s">
        <v>142</v>
      </c>
      <c r="D18" s="65"/>
      <c r="E18" s="149"/>
      <c r="F18" s="150"/>
      <c r="G18" s="151"/>
      <c r="H18" s="155"/>
      <c r="I18" s="150"/>
      <c r="J18" s="150"/>
      <c r="K18" s="151"/>
      <c r="L18" s="155"/>
      <c r="M18" s="150"/>
      <c r="N18" s="150"/>
      <c r="O18" s="157"/>
    </row>
    <row r="19" spans="1:15" ht="39" customHeight="1">
      <c r="A19" s="66" t="s">
        <v>141</v>
      </c>
      <c r="B19" s="44"/>
      <c r="C19" s="45" t="s">
        <v>143</v>
      </c>
      <c r="D19" s="67"/>
      <c r="E19" s="149"/>
      <c r="F19" s="150"/>
      <c r="G19" s="151"/>
      <c r="H19" s="155"/>
      <c r="I19" s="150"/>
      <c r="J19" s="150"/>
      <c r="K19" s="151"/>
      <c r="L19" s="155"/>
      <c r="M19" s="150"/>
      <c r="N19" s="150"/>
      <c r="O19" s="157"/>
    </row>
    <row r="20" spans="1:15" ht="52" customHeight="1">
      <c r="A20" s="66" t="s">
        <v>216</v>
      </c>
      <c r="B20" s="44"/>
      <c r="C20" s="45" t="s">
        <v>217</v>
      </c>
      <c r="D20" s="67"/>
      <c r="E20" s="149"/>
      <c r="F20" s="150"/>
      <c r="G20" s="151"/>
      <c r="H20" s="155"/>
      <c r="I20" s="150"/>
      <c r="J20" s="150"/>
      <c r="K20" s="151"/>
      <c r="L20" s="155"/>
      <c r="M20" s="150"/>
      <c r="N20" s="150"/>
      <c r="O20" s="157"/>
    </row>
    <row r="21" spans="1:15" ht="49" thickBot="1">
      <c r="A21" s="68" t="s">
        <v>211</v>
      </c>
      <c r="B21" s="69"/>
      <c r="C21" s="70" t="s">
        <v>212</v>
      </c>
      <c r="D21" s="71"/>
      <c r="E21" s="152"/>
      <c r="F21" s="153"/>
      <c r="G21" s="154"/>
      <c r="H21" s="156"/>
      <c r="I21" s="153"/>
      <c r="J21" s="153"/>
      <c r="K21" s="154"/>
      <c r="L21" s="156"/>
      <c r="M21" s="153"/>
      <c r="N21" s="153"/>
      <c r="O21" s="158"/>
    </row>
    <row r="22" spans="1:15">
      <c r="A22" s="44"/>
      <c r="B22" s="44"/>
      <c r="C22" s="44"/>
      <c r="D22" s="44"/>
      <c r="E22" s="44"/>
    </row>
  </sheetData>
  <mergeCells count="18">
    <mergeCell ref="M5:O10"/>
    <mergeCell ref="A1:G1"/>
    <mergeCell ref="H1:I1"/>
    <mergeCell ref="B5:D6"/>
    <mergeCell ref="E6:F6"/>
    <mergeCell ref="E8:F8"/>
    <mergeCell ref="E10:F10"/>
    <mergeCell ref="I4:J4"/>
    <mergeCell ref="A3:I3"/>
    <mergeCell ref="A2:I2"/>
    <mergeCell ref="B7:B8"/>
    <mergeCell ref="E12:F12"/>
    <mergeCell ref="E13:G13"/>
    <mergeCell ref="H13:K13"/>
    <mergeCell ref="L13:O13"/>
    <mergeCell ref="E14:G21"/>
    <mergeCell ref="H14:K21"/>
    <mergeCell ref="L14:O2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Start here</vt:lpstr>
      <vt:lpstr>Concat</vt:lpstr>
      <vt:lpstr>CondForm</vt:lpstr>
      <vt:lpstr>CountIf</vt:lpstr>
      <vt:lpstr>If</vt:lpstr>
      <vt:lpstr>Tips</vt:lpstr>
      <vt:lpstr>Charts</vt:lpstr>
      <vt:lpstr>Standards</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Svihla</dc:creator>
  <cp:lastModifiedBy>Vanessa Svihla</cp:lastModifiedBy>
  <dcterms:created xsi:type="dcterms:W3CDTF">2018-05-01T14:48:30Z</dcterms:created>
  <dcterms:modified xsi:type="dcterms:W3CDTF">2021-09-11T11:56:57Z</dcterms:modified>
</cp:coreProperties>
</file>